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466"/>
  </bookViews>
  <sheets>
    <sheet name="Classement" sheetId="1" r:id="rId1"/>
    <sheet name="1ère catégorie" sheetId="2" r:id="rId2"/>
    <sheet name="2ème catégorie" sheetId="3" r:id="rId3"/>
    <sheet name="3ème catégorie" sheetId="4" r:id="rId4"/>
    <sheet name="catégorie GS" sheetId="5" r:id="rId5"/>
    <sheet name="Féminine" sheetId="6" r:id="rId6"/>
    <sheet name="Jeune" sheetId="7" r:id="rId7"/>
  </sheets>
  <definedNames>
    <definedName name="_xlnm._FilterDatabase" localSheetId="1" hidden="1">'1ère catégorie'!$A$4:$U$55</definedName>
    <definedName name="_xlnm._FilterDatabase" localSheetId="2" hidden="1">'2ème catégorie'!$A$4:$U$32</definedName>
    <definedName name="_xlnm._FilterDatabase" localSheetId="3" hidden="1">'3ème catégorie'!$A$4:$U$82</definedName>
    <definedName name="_xlnm._FilterDatabase" localSheetId="4" hidden="1">'catégorie GS'!$A$4:$U$47</definedName>
    <definedName name="_xlnm._FilterDatabase" localSheetId="5" hidden="1">Féminine!$A$4:$U$5</definedName>
    <definedName name="_xlnm._FilterDatabase" localSheetId="6" hidden="1">Jeune!$A$4:$U$10</definedName>
    <definedName name="_xlnm._FilterDatabase">'1ère catégorie'!$A$4:$U$55</definedName>
    <definedName name="_FilterDatabase_1">'2ème catégorie'!$A$4:$U$32</definedName>
    <definedName name="_FilterDatabase_1_1">'2ème catégorie'!$A$4:$U$32</definedName>
    <definedName name="_FilterDatabase_1_1_1">'2ème catégorie'!$A$4:$U$32</definedName>
    <definedName name="_FilterDatabase_2">'3ème catégorie'!$A$4:$U$82</definedName>
    <definedName name="_FilterDatabase_2_1">'3ème catégorie'!$A$4:$U$82</definedName>
    <definedName name="_FilterDatabase_2_1_1">'3ème catégorie'!$A$4:$U$82</definedName>
    <definedName name="_FilterDatabase_3">'catégorie GS'!$A$4:$U$47</definedName>
    <definedName name="_FilterDatabase_3_1">'catégorie GS'!$A$4:$U$47</definedName>
    <definedName name="_FilterDatabase_3_1_1">'catégorie GS'!$A$4:$U$47</definedName>
    <definedName name="_FilterDatabase_4">Féminine!$A$4:$U$5</definedName>
    <definedName name="_FilterDatabase_4_1">Féminine!$A$4:$U$5</definedName>
    <definedName name="_FilterDatabase_4_1_1">Classement!$B$4:$E$16</definedName>
    <definedName name="_FilterDatabase_5">Jeune!$A$4:$U$10</definedName>
    <definedName name="_FilterDatabase_5_1">Jeune!$A$4:$U$10</definedName>
    <definedName name="_FilterDatabase_5_1_1">Féminine!$A$4:$U$5</definedName>
    <definedName name="_FilterDatabase_6">'1ère catégorie'!$A$4:$U$55</definedName>
    <definedName name="_FilterDatabase_6_1">'1ère catégorie'!$A$4:$U$55</definedName>
    <definedName name="_FilterDatabase_6_1_1">Jeune!$A$4:$U$10</definedName>
  </definedNames>
  <calcPr calcId="145621" iterateDelta="1E-4"/>
  <fileRecoveryPr repairLoad="1"/>
</workbook>
</file>

<file path=xl/calcChain.xml><?xml version="1.0" encoding="utf-8"?>
<calcChain xmlns="http://schemas.openxmlformats.org/spreadsheetml/2006/main">
  <c r="D10" i="7" l="1"/>
  <c r="D9" i="7"/>
  <c r="D8" i="7"/>
  <c r="D7" i="7"/>
  <c r="D6" i="7"/>
  <c r="D5" i="7"/>
  <c r="D5" i="6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O126" i="1"/>
  <c r="N126" i="1"/>
  <c r="M126" i="1"/>
  <c r="L126" i="1"/>
  <c r="K126" i="1"/>
  <c r="O125" i="1"/>
  <c r="N125" i="1"/>
  <c r="M125" i="1"/>
  <c r="L125" i="1"/>
  <c r="K125" i="1" s="1"/>
  <c r="O124" i="1"/>
  <c r="N124" i="1"/>
  <c r="M124" i="1"/>
  <c r="L124" i="1"/>
  <c r="K124" i="1"/>
  <c r="O123" i="1"/>
  <c r="N123" i="1"/>
  <c r="M123" i="1"/>
  <c r="L123" i="1"/>
  <c r="K123" i="1" s="1"/>
  <c r="O122" i="1"/>
  <c r="N122" i="1"/>
  <c r="M122" i="1"/>
  <c r="L122" i="1"/>
  <c r="K122" i="1"/>
  <c r="O121" i="1"/>
  <c r="N121" i="1"/>
  <c r="M121" i="1"/>
  <c r="L121" i="1"/>
  <c r="K121" i="1" s="1"/>
  <c r="O120" i="1"/>
  <c r="N120" i="1"/>
  <c r="M120" i="1"/>
  <c r="L120" i="1"/>
  <c r="K120" i="1"/>
  <c r="O119" i="1"/>
  <c r="N119" i="1"/>
  <c r="M119" i="1"/>
  <c r="L119" i="1"/>
  <c r="K119" i="1" s="1"/>
  <c r="O118" i="1"/>
  <c r="N118" i="1"/>
  <c r="M118" i="1"/>
  <c r="L118" i="1"/>
  <c r="K118" i="1"/>
  <c r="O117" i="1"/>
  <c r="N117" i="1"/>
  <c r="M117" i="1"/>
  <c r="L117" i="1"/>
  <c r="K117" i="1" s="1"/>
  <c r="O116" i="1"/>
  <c r="N116" i="1"/>
  <c r="M116" i="1"/>
  <c r="L116" i="1"/>
  <c r="K116" i="1"/>
  <c r="O115" i="1"/>
  <c r="N115" i="1"/>
  <c r="M115" i="1"/>
  <c r="L115" i="1"/>
  <c r="K115" i="1" s="1"/>
  <c r="O114" i="1"/>
  <c r="N114" i="1"/>
  <c r="M114" i="1"/>
  <c r="L114" i="1"/>
  <c r="K114" i="1"/>
  <c r="O113" i="1"/>
  <c r="N113" i="1"/>
  <c r="M113" i="1"/>
  <c r="L113" i="1"/>
  <c r="K113" i="1" s="1"/>
  <c r="O112" i="1"/>
  <c r="N112" i="1"/>
  <c r="M112" i="1"/>
  <c r="L112" i="1"/>
  <c r="K112" i="1"/>
  <c r="O111" i="1"/>
  <c r="N111" i="1"/>
  <c r="M111" i="1"/>
  <c r="L111" i="1"/>
  <c r="K111" i="1" s="1"/>
  <c r="O110" i="1"/>
  <c r="N110" i="1"/>
  <c r="M110" i="1"/>
  <c r="L110" i="1"/>
  <c r="K110" i="1"/>
  <c r="O109" i="1"/>
  <c r="N109" i="1"/>
  <c r="M109" i="1"/>
  <c r="L109" i="1"/>
  <c r="K109" i="1" s="1"/>
  <c r="O108" i="1"/>
  <c r="N108" i="1"/>
  <c r="M108" i="1"/>
  <c r="L108" i="1"/>
  <c r="K108" i="1"/>
  <c r="O107" i="1"/>
  <c r="N107" i="1"/>
  <c r="M107" i="1"/>
  <c r="L107" i="1"/>
  <c r="K107" i="1" s="1"/>
  <c r="O106" i="1"/>
  <c r="N106" i="1"/>
  <c r="M106" i="1"/>
  <c r="L106" i="1"/>
  <c r="K106" i="1"/>
  <c r="O105" i="1"/>
  <c r="N105" i="1"/>
  <c r="M105" i="1"/>
  <c r="L105" i="1"/>
  <c r="K105" i="1" s="1"/>
  <c r="O104" i="1"/>
  <c r="N104" i="1"/>
  <c r="M104" i="1"/>
  <c r="L104" i="1"/>
  <c r="K104" i="1"/>
  <c r="O103" i="1"/>
  <c r="N103" i="1"/>
  <c r="M103" i="1"/>
  <c r="L103" i="1"/>
  <c r="K103" i="1" s="1"/>
  <c r="O102" i="1"/>
  <c r="N102" i="1"/>
  <c r="M102" i="1"/>
  <c r="L102" i="1"/>
  <c r="K102" i="1"/>
  <c r="O101" i="1"/>
  <c r="N101" i="1"/>
  <c r="M101" i="1"/>
  <c r="L101" i="1"/>
  <c r="K101" i="1" s="1"/>
  <c r="O100" i="1"/>
  <c r="N100" i="1"/>
  <c r="M100" i="1"/>
  <c r="L100" i="1"/>
  <c r="K100" i="1"/>
  <c r="O99" i="1"/>
  <c r="N99" i="1"/>
  <c r="M99" i="1"/>
  <c r="L99" i="1"/>
  <c r="K99" i="1" s="1"/>
  <c r="O98" i="1"/>
  <c r="N98" i="1"/>
  <c r="M98" i="1"/>
  <c r="L98" i="1"/>
  <c r="K98" i="1"/>
  <c r="O97" i="1"/>
  <c r="N97" i="1"/>
  <c r="M97" i="1"/>
  <c r="L97" i="1"/>
  <c r="K97" i="1" s="1"/>
  <c r="O96" i="1"/>
  <c r="N96" i="1"/>
  <c r="M96" i="1"/>
  <c r="L96" i="1"/>
  <c r="K96" i="1"/>
  <c r="O95" i="1"/>
  <c r="N95" i="1"/>
  <c r="M95" i="1"/>
  <c r="L95" i="1"/>
  <c r="K95" i="1" s="1"/>
  <c r="O94" i="1"/>
  <c r="N94" i="1"/>
  <c r="M94" i="1"/>
  <c r="L94" i="1"/>
  <c r="K94" i="1"/>
  <c r="O93" i="1"/>
  <c r="N93" i="1"/>
  <c r="M93" i="1"/>
  <c r="L93" i="1"/>
  <c r="K93" i="1" s="1"/>
  <c r="O92" i="1"/>
  <c r="N92" i="1"/>
  <c r="M92" i="1"/>
  <c r="L92" i="1"/>
  <c r="K92" i="1"/>
  <c r="O91" i="1"/>
  <c r="N91" i="1"/>
  <c r="M91" i="1"/>
  <c r="L91" i="1"/>
  <c r="K91" i="1" s="1"/>
  <c r="O90" i="1"/>
  <c r="N90" i="1"/>
  <c r="M90" i="1"/>
  <c r="L90" i="1"/>
  <c r="K90" i="1"/>
  <c r="O89" i="1"/>
  <c r="N89" i="1"/>
  <c r="M89" i="1"/>
  <c r="L89" i="1"/>
  <c r="K89" i="1" s="1"/>
  <c r="O88" i="1"/>
  <c r="N88" i="1"/>
  <c r="M88" i="1"/>
  <c r="L88" i="1"/>
  <c r="K88" i="1"/>
  <c r="O87" i="1"/>
  <c r="N87" i="1"/>
  <c r="M87" i="1"/>
  <c r="L87" i="1"/>
  <c r="K87" i="1" s="1"/>
  <c r="O86" i="1"/>
  <c r="N86" i="1"/>
  <c r="M86" i="1"/>
  <c r="L86" i="1"/>
  <c r="K86" i="1"/>
  <c r="O85" i="1"/>
  <c r="N85" i="1"/>
  <c r="M85" i="1"/>
  <c r="L85" i="1"/>
  <c r="K85" i="1" s="1"/>
  <c r="T84" i="1"/>
  <c r="S84" i="1"/>
  <c r="R84" i="1"/>
  <c r="Q84" i="1"/>
  <c r="P84" i="1"/>
  <c r="O84" i="1"/>
  <c r="N84" i="1"/>
  <c r="M84" i="1"/>
  <c r="L84" i="1"/>
  <c r="K84" i="1" s="1"/>
  <c r="T83" i="1"/>
  <c r="S83" i="1"/>
  <c r="R83" i="1"/>
  <c r="Q83" i="1"/>
  <c r="P83" i="1"/>
  <c r="O83" i="1"/>
  <c r="N83" i="1"/>
  <c r="M83" i="1"/>
  <c r="L83" i="1"/>
  <c r="K83" i="1" s="1"/>
  <c r="T82" i="1"/>
  <c r="S82" i="1"/>
  <c r="R82" i="1"/>
  <c r="Q82" i="1"/>
  <c r="P82" i="1"/>
  <c r="O82" i="1"/>
  <c r="N82" i="1"/>
  <c r="M82" i="1"/>
  <c r="L82" i="1"/>
  <c r="K82" i="1" s="1"/>
  <c r="T81" i="1"/>
  <c r="S81" i="1"/>
  <c r="R81" i="1"/>
  <c r="Q81" i="1"/>
  <c r="P81" i="1"/>
  <c r="O81" i="1"/>
  <c r="N81" i="1"/>
  <c r="M81" i="1"/>
  <c r="L81" i="1"/>
  <c r="K81" i="1" s="1"/>
  <c r="T80" i="1"/>
  <c r="S80" i="1"/>
  <c r="R80" i="1"/>
  <c r="Q80" i="1"/>
  <c r="P80" i="1"/>
  <c r="O80" i="1"/>
  <c r="N80" i="1"/>
  <c r="M80" i="1"/>
  <c r="L80" i="1"/>
  <c r="K80" i="1" s="1"/>
  <c r="T79" i="1"/>
  <c r="S79" i="1"/>
  <c r="R79" i="1"/>
  <c r="Q79" i="1"/>
  <c r="P79" i="1"/>
  <c r="O79" i="1"/>
  <c r="N79" i="1"/>
  <c r="M79" i="1"/>
  <c r="L79" i="1"/>
  <c r="K79" i="1" s="1"/>
  <c r="T78" i="1"/>
  <c r="S78" i="1"/>
  <c r="R78" i="1"/>
  <c r="Q78" i="1"/>
  <c r="P78" i="1"/>
  <c r="O78" i="1"/>
  <c r="N78" i="1"/>
  <c r="M78" i="1"/>
  <c r="L78" i="1"/>
  <c r="K78" i="1" s="1"/>
  <c r="T77" i="1"/>
  <c r="S77" i="1"/>
  <c r="R77" i="1"/>
  <c r="Q77" i="1"/>
  <c r="P77" i="1"/>
  <c r="O77" i="1"/>
  <c r="N77" i="1"/>
  <c r="M77" i="1"/>
  <c r="L77" i="1"/>
  <c r="K77" i="1" s="1"/>
  <c r="T76" i="1"/>
  <c r="S76" i="1"/>
  <c r="R76" i="1"/>
  <c r="Q76" i="1"/>
  <c r="P76" i="1"/>
  <c r="O76" i="1"/>
  <c r="N76" i="1"/>
  <c r="M76" i="1"/>
  <c r="L76" i="1"/>
  <c r="K76" i="1" s="1"/>
  <c r="T75" i="1"/>
  <c r="S75" i="1"/>
  <c r="R75" i="1"/>
  <c r="Q75" i="1"/>
  <c r="P75" i="1"/>
  <c r="O75" i="1"/>
  <c r="N75" i="1"/>
  <c r="M75" i="1"/>
  <c r="L75" i="1"/>
  <c r="K75" i="1" s="1"/>
  <c r="T74" i="1"/>
  <c r="S74" i="1"/>
  <c r="R74" i="1"/>
  <c r="Q74" i="1"/>
  <c r="P74" i="1"/>
  <c r="O74" i="1"/>
  <c r="N74" i="1"/>
  <c r="M74" i="1"/>
  <c r="L74" i="1"/>
  <c r="K74" i="1" s="1"/>
  <c r="T73" i="1"/>
  <c r="S73" i="1"/>
  <c r="R73" i="1"/>
  <c r="Q73" i="1"/>
  <c r="P73" i="1"/>
  <c r="O73" i="1"/>
  <c r="N73" i="1"/>
  <c r="M73" i="1"/>
  <c r="L73" i="1"/>
  <c r="K73" i="1" s="1"/>
  <c r="T72" i="1"/>
  <c r="S72" i="1"/>
  <c r="R72" i="1"/>
  <c r="Q72" i="1"/>
  <c r="P72" i="1"/>
  <c r="O72" i="1"/>
  <c r="N72" i="1"/>
  <c r="M72" i="1"/>
  <c r="L72" i="1"/>
  <c r="K72" i="1" s="1"/>
  <c r="T71" i="1"/>
  <c r="S71" i="1"/>
  <c r="R71" i="1"/>
  <c r="Q71" i="1"/>
  <c r="P71" i="1"/>
  <c r="O71" i="1"/>
  <c r="N71" i="1"/>
  <c r="M71" i="1"/>
  <c r="L71" i="1"/>
  <c r="K71" i="1" s="1"/>
  <c r="T70" i="1"/>
  <c r="S70" i="1"/>
  <c r="R70" i="1"/>
  <c r="Q70" i="1"/>
  <c r="P70" i="1"/>
  <c r="O70" i="1"/>
  <c r="N70" i="1"/>
  <c r="M70" i="1"/>
  <c r="L70" i="1"/>
  <c r="K70" i="1" s="1"/>
  <c r="T69" i="1"/>
  <c r="S69" i="1"/>
  <c r="R69" i="1"/>
  <c r="Q69" i="1"/>
  <c r="P69" i="1"/>
  <c r="O69" i="1"/>
  <c r="N69" i="1"/>
  <c r="M69" i="1"/>
  <c r="L69" i="1"/>
  <c r="K69" i="1" s="1"/>
  <c r="T68" i="1"/>
  <c r="S68" i="1"/>
  <c r="R68" i="1"/>
  <c r="Q68" i="1"/>
  <c r="P68" i="1"/>
  <c r="O68" i="1"/>
  <c r="N68" i="1"/>
  <c r="M68" i="1"/>
  <c r="L68" i="1"/>
  <c r="K68" i="1" s="1"/>
  <c r="T67" i="1"/>
  <c r="S67" i="1"/>
  <c r="R67" i="1"/>
  <c r="Q67" i="1"/>
  <c r="P67" i="1"/>
  <c r="O67" i="1"/>
  <c r="N67" i="1"/>
  <c r="M67" i="1"/>
  <c r="L67" i="1"/>
  <c r="K67" i="1" s="1"/>
  <c r="T66" i="1"/>
  <c r="S66" i="1"/>
  <c r="R66" i="1"/>
  <c r="Q66" i="1"/>
  <c r="P66" i="1"/>
  <c r="O66" i="1"/>
  <c r="N66" i="1"/>
  <c r="M66" i="1"/>
  <c r="L66" i="1"/>
  <c r="K66" i="1" s="1"/>
  <c r="T65" i="1"/>
  <c r="S65" i="1"/>
  <c r="R65" i="1"/>
  <c r="Q65" i="1"/>
  <c r="P65" i="1"/>
  <c r="O65" i="1"/>
  <c r="N65" i="1"/>
  <c r="M65" i="1"/>
  <c r="L65" i="1"/>
  <c r="K65" i="1" s="1"/>
  <c r="T64" i="1"/>
  <c r="S64" i="1"/>
  <c r="R64" i="1"/>
  <c r="Q64" i="1"/>
  <c r="P64" i="1"/>
  <c r="O64" i="1"/>
  <c r="N64" i="1"/>
  <c r="M64" i="1"/>
  <c r="L64" i="1"/>
  <c r="K64" i="1" s="1"/>
  <c r="T63" i="1"/>
  <c r="S63" i="1"/>
  <c r="R63" i="1"/>
  <c r="Q63" i="1"/>
  <c r="P63" i="1"/>
  <c r="O63" i="1"/>
  <c r="N63" i="1"/>
  <c r="M63" i="1"/>
  <c r="L63" i="1"/>
  <c r="K63" i="1" s="1"/>
  <c r="T62" i="1"/>
  <c r="S62" i="1"/>
  <c r="R62" i="1"/>
  <c r="Q62" i="1"/>
  <c r="P62" i="1"/>
  <c r="O62" i="1"/>
  <c r="N62" i="1"/>
  <c r="M62" i="1"/>
  <c r="L62" i="1"/>
  <c r="K62" i="1" s="1"/>
  <c r="T61" i="1"/>
  <c r="S61" i="1"/>
  <c r="R61" i="1"/>
  <c r="Q61" i="1"/>
  <c r="P61" i="1"/>
  <c r="O61" i="1"/>
  <c r="N61" i="1"/>
  <c r="M61" i="1"/>
  <c r="L61" i="1"/>
  <c r="K61" i="1" s="1"/>
  <c r="T60" i="1"/>
  <c r="S60" i="1"/>
  <c r="R60" i="1"/>
  <c r="Q60" i="1"/>
  <c r="P60" i="1"/>
  <c r="O60" i="1"/>
  <c r="N60" i="1"/>
  <c r="M60" i="1"/>
  <c r="L60" i="1"/>
  <c r="K60" i="1" s="1"/>
  <c r="T59" i="1"/>
  <c r="S59" i="1"/>
  <c r="R59" i="1"/>
  <c r="Q59" i="1"/>
  <c r="P59" i="1"/>
  <c r="O59" i="1"/>
  <c r="N59" i="1"/>
  <c r="M59" i="1"/>
  <c r="L59" i="1"/>
  <c r="K59" i="1" s="1"/>
  <c r="T58" i="1"/>
  <c r="S58" i="1"/>
  <c r="R58" i="1"/>
  <c r="Q58" i="1"/>
  <c r="P58" i="1"/>
  <c r="O58" i="1"/>
  <c r="N58" i="1"/>
  <c r="M58" i="1"/>
  <c r="L58" i="1"/>
  <c r="K58" i="1" s="1"/>
  <c r="T57" i="1"/>
  <c r="S57" i="1"/>
  <c r="R57" i="1"/>
  <c r="Q57" i="1"/>
  <c r="P57" i="1"/>
  <c r="O57" i="1"/>
  <c r="N57" i="1"/>
  <c r="M57" i="1"/>
  <c r="L57" i="1"/>
  <c r="K57" i="1" s="1"/>
  <c r="T56" i="1"/>
  <c r="S56" i="1"/>
  <c r="R56" i="1"/>
  <c r="Q56" i="1"/>
  <c r="P56" i="1"/>
  <c r="O56" i="1"/>
  <c r="N56" i="1"/>
  <c r="M56" i="1"/>
  <c r="L56" i="1"/>
  <c r="K56" i="1" s="1"/>
  <c r="T55" i="1"/>
  <c r="S55" i="1"/>
  <c r="R55" i="1"/>
  <c r="Q55" i="1"/>
  <c r="P55" i="1"/>
  <c r="O55" i="1"/>
  <c r="N55" i="1"/>
  <c r="M55" i="1"/>
  <c r="L55" i="1"/>
  <c r="K55" i="1" s="1"/>
  <c r="T54" i="1"/>
  <c r="S54" i="1"/>
  <c r="R54" i="1"/>
  <c r="Q54" i="1"/>
  <c r="P54" i="1"/>
  <c r="O54" i="1"/>
  <c r="N54" i="1"/>
  <c r="M54" i="1"/>
  <c r="L54" i="1"/>
  <c r="K54" i="1" s="1"/>
  <c r="T53" i="1"/>
  <c r="S53" i="1"/>
  <c r="R53" i="1"/>
  <c r="Q53" i="1"/>
  <c r="P53" i="1"/>
  <c r="O53" i="1"/>
  <c r="N53" i="1"/>
  <c r="M53" i="1"/>
  <c r="L53" i="1"/>
  <c r="K53" i="1" s="1"/>
  <c r="T52" i="1"/>
  <c r="S52" i="1"/>
  <c r="R52" i="1"/>
  <c r="Q52" i="1"/>
  <c r="P52" i="1"/>
  <c r="O52" i="1"/>
  <c r="N52" i="1"/>
  <c r="M52" i="1"/>
  <c r="L52" i="1"/>
  <c r="K52" i="1" s="1"/>
  <c r="T51" i="1"/>
  <c r="S51" i="1"/>
  <c r="R51" i="1"/>
  <c r="Q51" i="1"/>
  <c r="P51" i="1"/>
  <c r="O51" i="1"/>
  <c r="N51" i="1"/>
  <c r="M51" i="1"/>
  <c r="L51" i="1"/>
  <c r="K51" i="1" s="1"/>
  <c r="T50" i="1"/>
  <c r="S50" i="1"/>
  <c r="R50" i="1"/>
  <c r="Q50" i="1"/>
  <c r="P50" i="1"/>
  <c r="O50" i="1"/>
  <c r="N50" i="1"/>
  <c r="M50" i="1"/>
  <c r="L50" i="1"/>
  <c r="K50" i="1" s="1"/>
  <c r="T49" i="1"/>
  <c r="S49" i="1"/>
  <c r="R49" i="1"/>
  <c r="Q49" i="1"/>
  <c r="P49" i="1"/>
  <c r="O49" i="1"/>
  <c r="N49" i="1"/>
  <c r="M49" i="1"/>
  <c r="L49" i="1"/>
  <c r="K49" i="1" s="1"/>
  <c r="T48" i="1"/>
  <c r="S48" i="1"/>
  <c r="R48" i="1"/>
  <c r="Q48" i="1"/>
  <c r="P48" i="1"/>
  <c r="O48" i="1"/>
  <c r="N48" i="1"/>
  <c r="M48" i="1"/>
  <c r="L48" i="1"/>
  <c r="K48" i="1" s="1"/>
  <c r="T47" i="1"/>
  <c r="S47" i="1"/>
  <c r="R47" i="1"/>
  <c r="Q47" i="1"/>
  <c r="P47" i="1"/>
  <c r="O47" i="1"/>
  <c r="N47" i="1"/>
  <c r="M47" i="1"/>
  <c r="L47" i="1"/>
  <c r="K47" i="1" s="1"/>
  <c r="T46" i="1"/>
  <c r="S46" i="1"/>
  <c r="R46" i="1"/>
  <c r="Q46" i="1"/>
  <c r="P46" i="1"/>
  <c r="O46" i="1"/>
  <c r="N46" i="1"/>
  <c r="M46" i="1"/>
  <c r="L46" i="1"/>
  <c r="K46" i="1" s="1"/>
  <c r="T45" i="1"/>
  <c r="S45" i="1"/>
  <c r="R45" i="1"/>
  <c r="Q45" i="1"/>
  <c r="P45" i="1"/>
  <c r="O45" i="1"/>
  <c r="N45" i="1"/>
  <c r="M45" i="1"/>
  <c r="L45" i="1"/>
  <c r="K45" i="1" s="1"/>
  <c r="T44" i="1"/>
  <c r="S44" i="1"/>
  <c r="R44" i="1"/>
  <c r="Q44" i="1"/>
  <c r="P44" i="1"/>
  <c r="O44" i="1"/>
  <c r="N44" i="1"/>
  <c r="M44" i="1"/>
  <c r="L44" i="1"/>
  <c r="K44" i="1" s="1"/>
  <c r="T43" i="1"/>
  <c r="S43" i="1"/>
  <c r="R43" i="1"/>
  <c r="Q43" i="1"/>
  <c r="P43" i="1"/>
  <c r="O43" i="1"/>
  <c r="N43" i="1"/>
  <c r="M43" i="1"/>
  <c r="L43" i="1"/>
  <c r="K43" i="1" s="1"/>
  <c r="AD42" i="1"/>
  <c r="AC42" i="1"/>
  <c r="AB42" i="1"/>
  <c r="AA42" i="1"/>
  <c r="Z42" i="1"/>
  <c r="Y42" i="1"/>
  <c r="X42" i="1"/>
  <c r="W42" i="1"/>
  <c r="V42" i="1"/>
  <c r="U42" i="1" s="1"/>
  <c r="T42" i="1"/>
  <c r="S42" i="1"/>
  <c r="R42" i="1"/>
  <c r="Q42" i="1"/>
  <c r="P42" i="1"/>
  <c r="O42" i="1"/>
  <c r="N42" i="1"/>
  <c r="M42" i="1"/>
  <c r="L42" i="1"/>
  <c r="K42" i="1" s="1"/>
  <c r="J42" i="1"/>
  <c r="I42" i="1"/>
  <c r="H42" i="1"/>
  <c r="G42" i="1"/>
  <c r="F42" i="1"/>
  <c r="E42" i="1"/>
  <c r="D42" i="1"/>
  <c r="C42" i="1"/>
  <c r="B42" i="1"/>
  <c r="A42" i="1" s="1"/>
  <c r="AD41" i="1"/>
  <c r="AC41" i="1"/>
  <c r="AB41" i="1"/>
  <c r="AA41" i="1"/>
  <c r="Z41" i="1"/>
  <c r="Y41" i="1"/>
  <c r="X41" i="1"/>
  <c r="W41" i="1"/>
  <c r="V41" i="1"/>
  <c r="U41" i="1" s="1"/>
  <c r="T41" i="1"/>
  <c r="S41" i="1"/>
  <c r="R41" i="1"/>
  <c r="Q41" i="1"/>
  <c r="P41" i="1"/>
  <c r="O41" i="1"/>
  <c r="N41" i="1"/>
  <c r="M41" i="1"/>
  <c r="L41" i="1"/>
  <c r="K41" i="1" s="1"/>
  <c r="J41" i="1"/>
  <c r="I41" i="1"/>
  <c r="H41" i="1"/>
  <c r="G41" i="1"/>
  <c r="F41" i="1"/>
  <c r="E41" i="1"/>
  <c r="D41" i="1"/>
  <c r="C41" i="1"/>
  <c r="B41" i="1"/>
  <c r="A41" i="1" s="1"/>
  <c r="AD40" i="1"/>
  <c r="AC40" i="1"/>
  <c r="AB40" i="1"/>
  <c r="AA40" i="1"/>
  <c r="Z40" i="1"/>
  <c r="Y40" i="1"/>
  <c r="X40" i="1"/>
  <c r="W40" i="1"/>
  <c r="V40" i="1"/>
  <c r="U40" i="1" s="1"/>
  <c r="T40" i="1"/>
  <c r="S40" i="1"/>
  <c r="R40" i="1"/>
  <c r="Q40" i="1"/>
  <c r="P40" i="1"/>
  <c r="O40" i="1"/>
  <c r="N40" i="1"/>
  <c r="M40" i="1"/>
  <c r="L40" i="1"/>
  <c r="K40" i="1" s="1"/>
  <c r="J40" i="1"/>
  <c r="I40" i="1"/>
  <c r="H40" i="1"/>
  <c r="G40" i="1"/>
  <c r="F40" i="1"/>
  <c r="E40" i="1"/>
  <c r="D40" i="1"/>
  <c r="C40" i="1"/>
  <c r="B40" i="1"/>
  <c r="A40" i="1" s="1"/>
  <c r="AD39" i="1"/>
  <c r="AC39" i="1"/>
  <c r="AB39" i="1"/>
  <c r="AA39" i="1"/>
  <c r="Z39" i="1"/>
  <c r="Y39" i="1"/>
  <c r="X39" i="1"/>
  <c r="W39" i="1"/>
  <c r="V39" i="1"/>
  <c r="U39" i="1" s="1"/>
  <c r="T39" i="1"/>
  <c r="S39" i="1"/>
  <c r="R39" i="1"/>
  <c r="Q39" i="1"/>
  <c r="P39" i="1"/>
  <c r="O39" i="1"/>
  <c r="N39" i="1"/>
  <c r="M39" i="1"/>
  <c r="L39" i="1"/>
  <c r="K39" i="1" s="1"/>
  <c r="J39" i="1"/>
  <c r="I39" i="1"/>
  <c r="H39" i="1"/>
  <c r="G39" i="1"/>
  <c r="F39" i="1"/>
  <c r="E39" i="1"/>
  <c r="D39" i="1"/>
  <c r="C39" i="1"/>
  <c r="B39" i="1"/>
  <c r="A39" i="1" s="1"/>
  <c r="AD38" i="1"/>
  <c r="AC38" i="1"/>
  <c r="AB38" i="1"/>
  <c r="AA38" i="1"/>
  <c r="Z38" i="1"/>
  <c r="Y38" i="1"/>
  <c r="X38" i="1"/>
  <c r="W38" i="1"/>
  <c r="V38" i="1"/>
  <c r="U38" i="1" s="1"/>
  <c r="T38" i="1"/>
  <c r="S38" i="1"/>
  <c r="R38" i="1"/>
  <c r="Q38" i="1"/>
  <c r="P38" i="1"/>
  <c r="O38" i="1"/>
  <c r="N38" i="1"/>
  <c r="M38" i="1"/>
  <c r="L38" i="1"/>
  <c r="K38" i="1" s="1"/>
  <c r="J38" i="1"/>
  <c r="I38" i="1"/>
  <c r="H38" i="1"/>
  <c r="G38" i="1"/>
  <c r="F38" i="1"/>
  <c r="E38" i="1"/>
  <c r="D38" i="1"/>
  <c r="C38" i="1"/>
  <c r="B38" i="1"/>
  <c r="A38" i="1" s="1"/>
  <c r="AD37" i="1"/>
  <c r="AC37" i="1"/>
  <c r="AB37" i="1"/>
  <c r="AA37" i="1"/>
  <c r="Z37" i="1"/>
  <c r="Y37" i="1"/>
  <c r="X37" i="1"/>
  <c r="W37" i="1"/>
  <c r="V37" i="1"/>
  <c r="U37" i="1" s="1"/>
  <c r="T37" i="1"/>
  <c r="S37" i="1"/>
  <c r="R37" i="1"/>
  <c r="Q37" i="1"/>
  <c r="P37" i="1"/>
  <c r="O37" i="1"/>
  <c r="N37" i="1"/>
  <c r="M37" i="1"/>
  <c r="L37" i="1"/>
  <c r="K37" i="1" s="1"/>
  <c r="J37" i="1"/>
  <c r="I37" i="1"/>
  <c r="H37" i="1"/>
  <c r="G37" i="1"/>
  <c r="F37" i="1"/>
  <c r="E37" i="1"/>
  <c r="D37" i="1"/>
  <c r="C37" i="1"/>
  <c r="B37" i="1"/>
  <c r="A37" i="1" s="1"/>
  <c r="AD36" i="1"/>
  <c r="AC36" i="1"/>
  <c r="AB36" i="1"/>
  <c r="AA36" i="1"/>
  <c r="Z36" i="1"/>
  <c r="Y36" i="1"/>
  <c r="X36" i="1"/>
  <c r="W36" i="1"/>
  <c r="V36" i="1"/>
  <c r="U36" i="1" s="1"/>
  <c r="T36" i="1"/>
  <c r="S36" i="1"/>
  <c r="R36" i="1"/>
  <c r="Q36" i="1"/>
  <c r="P36" i="1"/>
  <c r="O36" i="1"/>
  <c r="N36" i="1"/>
  <c r="M36" i="1"/>
  <c r="L36" i="1"/>
  <c r="K36" i="1" s="1"/>
  <c r="J36" i="1"/>
  <c r="I36" i="1"/>
  <c r="H36" i="1"/>
  <c r="G36" i="1"/>
  <c r="F36" i="1"/>
  <c r="E36" i="1"/>
  <c r="D36" i="1"/>
  <c r="C36" i="1"/>
  <c r="B36" i="1"/>
  <c r="A36" i="1" s="1"/>
  <c r="AD35" i="1"/>
  <c r="AC35" i="1"/>
  <c r="AB35" i="1"/>
  <c r="AA35" i="1"/>
  <c r="Z35" i="1"/>
  <c r="Y35" i="1"/>
  <c r="X35" i="1"/>
  <c r="W35" i="1"/>
  <c r="V35" i="1"/>
  <c r="U35" i="1" s="1"/>
  <c r="T35" i="1"/>
  <c r="S35" i="1"/>
  <c r="R35" i="1"/>
  <c r="Q35" i="1"/>
  <c r="P35" i="1"/>
  <c r="O35" i="1"/>
  <c r="N35" i="1"/>
  <c r="M35" i="1"/>
  <c r="L35" i="1"/>
  <c r="K35" i="1" s="1"/>
  <c r="J35" i="1"/>
  <c r="I35" i="1"/>
  <c r="H35" i="1"/>
  <c r="G35" i="1"/>
  <c r="F35" i="1"/>
  <c r="E35" i="1"/>
  <c r="D35" i="1"/>
  <c r="C35" i="1"/>
  <c r="B35" i="1"/>
  <c r="A35" i="1" s="1"/>
  <c r="AD34" i="1"/>
  <c r="AC34" i="1"/>
  <c r="AB34" i="1"/>
  <c r="AA34" i="1"/>
  <c r="Z34" i="1"/>
  <c r="Y34" i="1"/>
  <c r="X34" i="1"/>
  <c r="W34" i="1"/>
  <c r="V34" i="1"/>
  <c r="U34" i="1" s="1"/>
  <c r="T34" i="1"/>
  <c r="S34" i="1"/>
  <c r="R34" i="1"/>
  <c r="Q34" i="1"/>
  <c r="P34" i="1"/>
  <c r="O34" i="1"/>
  <c r="N34" i="1"/>
  <c r="M34" i="1"/>
  <c r="L34" i="1"/>
  <c r="K34" i="1" s="1"/>
  <c r="J34" i="1"/>
  <c r="I34" i="1"/>
  <c r="H34" i="1"/>
  <c r="G34" i="1"/>
  <c r="F34" i="1"/>
  <c r="E34" i="1"/>
  <c r="D34" i="1"/>
  <c r="C34" i="1"/>
  <c r="B34" i="1"/>
  <c r="A34" i="1" s="1"/>
  <c r="AD33" i="1"/>
  <c r="AC33" i="1"/>
  <c r="AB33" i="1"/>
  <c r="AA33" i="1"/>
  <c r="Z33" i="1"/>
  <c r="Y33" i="1"/>
  <c r="X33" i="1"/>
  <c r="W33" i="1"/>
  <c r="V33" i="1"/>
  <c r="U33" i="1" s="1"/>
  <c r="T33" i="1"/>
  <c r="S33" i="1"/>
  <c r="R33" i="1"/>
  <c r="Q33" i="1"/>
  <c r="P33" i="1"/>
  <c r="O33" i="1"/>
  <c r="N33" i="1"/>
  <c r="M33" i="1"/>
  <c r="L33" i="1"/>
  <c r="K33" i="1" s="1"/>
  <c r="J33" i="1"/>
  <c r="I33" i="1"/>
  <c r="H33" i="1"/>
  <c r="G33" i="1"/>
  <c r="F33" i="1"/>
  <c r="E33" i="1"/>
  <c r="D33" i="1"/>
  <c r="C33" i="1"/>
  <c r="B33" i="1"/>
  <c r="A33" i="1" s="1"/>
  <c r="AD32" i="1"/>
  <c r="AC32" i="1"/>
  <c r="AB32" i="1"/>
  <c r="AA32" i="1"/>
  <c r="Z32" i="1"/>
  <c r="Y32" i="1"/>
  <c r="X32" i="1"/>
  <c r="W32" i="1"/>
  <c r="V32" i="1"/>
  <c r="U32" i="1" s="1"/>
  <c r="T32" i="1"/>
  <c r="S32" i="1"/>
  <c r="R32" i="1"/>
  <c r="Q32" i="1"/>
  <c r="P32" i="1"/>
  <c r="O32" i="1"/>
  <c r="N32" i="1"/>
  <c r="M32" i="1"/>
  <c r="L32" i="1"/>
  <c r="K32" i="1" s="1"/>
  <c r="J32" i="1"/>
  <c r="I32" i="1"/>
  <c r="H32" i="1"/>
  <c r="G32" i="1"/>
  <c r="F32" i="1"/>
  <c r="E32" i="1"/>
  <c r="D32" i="1"/>
  <c r="C32" i="1"/>
  <c r="B32" i="1"/>
  <c r="A32" i="1" s="1"/>
  <c r="AD31" i="1"/>
  <c r="AC31" i="1"/>
  <c r="AB31" i="1"/>
  <c r="AA31" i="1"/>
  <c r="Z31" i="1"/>
  <c r="Y31" i="1"/>
  <c r="X31" i="1"/>
  <c r="W31" i="1"/>
  <c r="V31" i="1"/>
  <c r="U31" i="1" s="1"/>
  <c r="T31" i="1"/>
  <c r="S31" i="1"/>
  <c r="R31" i="1"/>
  <c r="Q31" i="1"/>
  <c r="P31" i="1"/>
  <c r="O31" i="1"/>
  <c r="N31" i="1"/>
  <c r="M31" i="1"/>
  <c r="L31" i="1"/>
  <c r="K31" i="1" s="1"/>
  <c r="J31" i="1"/>
  <c r="I31" i="1"/>
  <c r="H31" i="1"/>
  <c r="G31" i="1"/>
  <c r="F31" i="1"/>
  <c r="E31" i="1"/>
  <c r="D31" i="1"/>
  <c r="C31" i="1"/>
  <c r="B31" i="1"/>
  <c r="A31" i="1" s="1"/>
  <c r="AD30" i="1"/>
  <c r="AC30" i="1"/>
  <c r="AB30" i="1"/>
  <c r="AA30" i="1"/>
  <c r="Z30" i="1"/>
  <c r="Y30" i="1"/>
  <c r="X30" i="1"/>
  <c r="W30" i="1"/>
  <c r="V30" i="1"/>
  <c r="U30" i="1" s="1"/>
  <c r="T30" i="1"/>
  <c r="S30" i="1"/>
  <c r="R30" i="1"/>
  <c r="Q30" i="1"/>
  <c r="P30" i="1"/>
  <c r="O30" i="1"/>
  <c r="N30" i="1"/>
  <c r="M30" i="1"/>
  <c r="L30" i="1"/>
  <c r="K30" i="1" s="1"/>
  <c r="J30" i="1"/>
  <c r="I30" i="1"/>
  <c r="H30" i="1"/>
  <c r="G30" i="1"/>
  <c r="F30" i="1"/>
  <c r="E30" i="1"/>
  <c r="D30" i="1"/>
  <c r="C30" i="1"/>
  <c r="B30" i="1"/>
  <c r="A30" i="1" s="1"/>
  <c r="AD29" i="1"/>
  <c r="AC29" i="1"/>
  <c r="AB29" i="1"/>
  <c r="AA29" i="1"/>
  <c r="Z29" i="1"/>
  <c r="Y29" i="1"/>
  <c r="X29" i="1"/>
  <c r="W29" i="1"/>
  <c r="V29" i="1"/>
  <c r="U29" i="1" s="1"/>
  <c r="T29" i="1"/>
  <c r="S29" i="1"/>
  <c r="R29" i="1"/>
  <c r="Q29" i="1"/>
  <c r="P29" i="1"/>
  <c r="O29" i="1"/>
  <c r="N29" i="1"/>
  <c r="M29" i="1"/>
  <c r="L29" i="1"/>
  <c r="K29" i="1" s="1"/>
  <c r="J29" i="1"/>
  <c r="I29" i="1"/>
  <c r="H29" i="1"/>
  <c r="G29" i="1"/>
  <c r="F29" i="1"/>
  <c r="E29" i="1"/>
  <c r="D29" i="1"/>
  <c r="C29" i="1"/>
  <c r="B29" i="1"/>
  <c r="A29" i="1" s="1"/>
  <c r="AD28" i="1"/>
  <c r="AC28" i="1"/>
  <c r="AB28" i="1"/>
  <c r="AA28" i="1"/>
  <c r="Z28" i="1"/>
  <c r="Y28" i="1"/>
  <c r="X28" i="1"/>
  <c r="W28" i="1"/>
  <c r="V28" i="1"/>
  <c r="U28" i="1" s="1"/>
  <c r="T28" i="1"/>
  <c r="S28" i="1"/>
  <c r="R28" i="1"/>
  <c r="Q28" i="1"/>
  <c r="P28" i="1"/>
  <c r="O28" i="1"/>
  <c r="N28" i="1"/>
  <c r="M28" i="1"/>
  <c r="L28" i="1"/>
  <c r="K28" i="1" s="1"/>
  <c r="J28" i="1"/>
  <c r="I28" i="1"/>
  <c r="H28" i="1"/>
  <c r="G28" i="1"/>
  <c r="F28" i="1"/>
  <c r="E28" i="1"/>
  <c r="D28" i="1"/>
  <c r="C28" i="1"/>
  <c r="B28" i="1"/>
  <c r="A28" i="1" s="1"/>
  <c r="AD27" i="1"/>
  <c r="AC27" i="1"/>
  <c r="AB27" i="1"/>
  <c r="AA27" i="1"/>
  <c r="Z27" i="1"/>
  <c r="Y27" i="1"/>
  <c r="X27" i="1"/>
  <c r="W27" i="1"/>
  <c r="V27" i="1"/>
  <c r="U27" i="1" s="1"/>
  <c r="T27" i="1"/>
  <c r="S27" i="1"/>
  <c r="R27" i="1"/>
  <c r="Q27" i="1"/>
  <c r="P27" i="1"/>
  <c r="O27" i="1"/>
  <c r="N27" i="1"/>
  <c r="M27" i="1"/>
  <c r="L27" i="1"/>
  <c r="K27" i="1" s="1"/>
  <c r="J27" i="1"/>
  <c r="I27" i="1"/>
  <c r="H27" i="1"/>
  <c r="G27" i="1"/>
  <c r="F27" i="1"/>
  <c r="E27" i="1"/>
  <c r="D27" i="1"/>
  <c r="C27" i="1"/>
  <c r="B27" i="1"/>
  <c r="A27" i="1" s="1"/>
  <c r="AD26" i="1"/>
  <c r="AC26" i="1"/>
  <c r="AB26" i="1"/>
  <c r="AA26" i="1"/>
  <c r="Z26" i="1"/>
  <c r="Y26" i="1"/>
  <c r="X26" i="1"/>
  <c r="W26" i="1"/>
  <c r="V26" i="1"/>
  <c r="U26" i="1" s="1"/>
  <c r="T26" i="1"/>
  <c r="S26" i="1"/>
  <c r="R26" i="1"/>
  <c r="Q26" i="1"/>
  <c r="P26" i="1"/>
  <c r="O26" i="1"/>
  <c r="N26" i="1"/>
  <c r="M26" i="1"/>
  <c r="L26" i="1"/>
  <c r="K26" i="1" s="1"/>
  <c r="J26" i="1"/>
  <c r="I26" i="1"/>
  <c r="H26" i="1"/>
  <c r="G26" i="1"/>
  <c r="F26" i="1"/>
  <c r="E26" i="1"/>
  <c r="D26" i="1"/>
  <c r="C26" i="1"/>
  <c r="B26" i="1"/>
  <c r="A26" i="1" s="1"/>
  <c r="AD25" i="1"/>
  <c r="AC25" i="1"/>
  <c r="AB25" i="1"/>
  <c r="AA25" i="1"/>
  <c r="Z25" i="1"/>
  <c r="Y25" i="1"/>
  <c r="X25" i="1"/>
  <c r="W25" i="1"/>
  <c r="V25" i="1"/>
  <c r="U25" i="1" s="1"/>
  <c r="T25" i="1"/>
  <c r="S25" i="1"/>
  <c r="R25" i="1"/>
  <c r="Q25" i="1"/>
  <c r="P25" i="1"/>
  <c r="O25" i="1"/>
  <c r="N25" i="1"/>
  <c r="M25" i="1"/>
  <c r="L25" i="1"/>
  <c r="K25" i="1" s="1"/>
  <c r="J25" i="1"/>
  <c r="I25" i="1"/>
  <c r="H25" i="1"/>
  <c r="G25" i="1"/>
  <c r="F25" i="1"/>
  <c r="E25" i="1"/>
  <c r="D25" i="1"/>
  <c r="C25" i="1"/>
  <c r="B25" i="1"/>
  <c r="A25" i="1" s="1"/>
  <c r="AD24" i="1"/>
  <c r="AC24" i="1"/>
  <c r="AB24" i="1"/>
  <c r="AA24" i="1"/>
  <c r="Z24" i="1"/>
  <c r="Y24" i="1"/>
  <c r="X24" i="1"/>
  <c r="W24" i="1"/>
  <c r="V24" i="1"/>
  <c r="U24" i="1" s="1"/>
  <c r="T24" i="1"/>
  <c r="S24" i="1"/>
  <c r="R24" i="1"/>
  <c r="Q24" i="1"/>
  <c r="P24" i="1"/>
  <c r="O24" i="1"/>
  <c r="N24" i="1"/>
  <c r="M24" i="1"/>
  <c r="L24" i="1"/>
  <c r="K24" i="1" s="1"/>
  <c r="J24" i="1"/>
  <c r="I24" i="1"/>
  <c r="H24" i="1"/>
  <c r="G24" i="1"/>
  <c r="F24" i="1"/>
  <c r="E24" i="1"/>
  <c r="D24" i="1"/>
  <c r="C24" i="1"/>
  <c r="B24" i="1"/>
  <c r="A24" i="1" s="1"/>
  <c r="AD23" i="1"/>
  <c r="AC23" i="1"/>
  <c r="AB23" i="1"/>
  <c r="AA23" i="1"/>
  <c r="Z23" i="1"/>
  <c r="Y23" i="1"/>
  <c r="X23" i="1"/>
  <c r="W23" i="1"/>
  <c r="V23" i="1"/>
  <c r="U23" i="1" s="1"/>
  <c r="T23" i="1"/>
  <c r="S23" i="1"/>
  <c r="R23" i="1"/>
  <c r="Q23" i="1"/>
  <c r="P23" i="1"/>
  <c r="O23" i="1"/>
  <c r="N23" i="1"/>
  <c r="M23" i="1"/>
  <c r="L23" i="1"/>
  <c r="K23" i="1" s="1"/>
  <c r="J23" i="1"/>
  <c r="I23" i="1"/>
  <c r="H23" i="1"/>
  <c r="G23" i="1"/>
  <c r="F23" i="1"/>
  <c r="E23" i="1"/>
  <c r="D23" i="1"/>
  <c r="C23" i="1"/>
  <c r="B23" i="1"/>
  <c r="A23" i="1" s="1"/>
  <c r="AD22" i="1"/>
  <c r="AC22" i="1"/>
  <c r="AB22" i="1"/>
  <c r="AA22" i="1"/>
  <c r="Z22" i="1"/>
  <c r="Y22" i="1"/>
  <c r="X22" i="1"/>
  <c r="W22" i="1"/>
  <c r="V22" i="1"/>
  <c r="U22" i="1" s="1"/>
  <c r="T22" i="1"/>
  <c r="S22" i="1"/>
  <c r="R22" i="1"/>
  <c r="Q22" i="1"/>
  <c r="P22" i="1"/>
  <c r="O22" i="1"/>
  <c r="N22" i="1"/>
  <c r="M22" i="1"/>
  <c r="L22" i="1"/>
  <c r="K22" i="1" s="1"/>
  <c r="J22" i="1"/>
  <c r="I22" i="1"/>
  <c r="H22" i="1"/>
  <c r="G22" i="1"/>
  <c r="F22" i="1"/>
  <c r="E22" i="1"/>
  <c r="D22" i="1"/>
  <c r="C22" i="1"/>
  <c r="B22" i="1"/>
  <c r="A22" i="1" s="1"/>
  <c r="AD21" i="1"/>
  <c r="AC21" i="1"/>
  <c r="AB21" i="1"/>
  <c r="AA21" i="1"/>
  <c r="Z21" i="1"/>
  <c r="Y21" i="1"/>
  <c r="X21" i="1"/>
  <c r="W21" i="1"/>
  <c r="V21" i="1"/>
  <c r="U21" i="1" s="1"/>
  <c r="T21" i="1"/>
  <c r="S21" i="1"/>
  <c r="R21" i="1"/>
  <c r="Q21" i="1"/>
  <c r="P21" i="1"/>
  <c r="O21" i="1"/>
  <c r="N21" i="1"/>
  <c r="M21" i="1"/>
  <c r="L21" i="1"/>
  <c r="K21" i="1" s="1"/>
  <c r="J21" i="1"/>
  <c r="I21" i="1"/>
  <c r="H21" i="1"/>
  <c r="G21" i="1"/>
  <c r="F21" i="1"/>
  <c r="E21" i="1"/>
  <c r="D21" i="1"/>
  <c r="C21" i="1"/>
  <c r="B21" i="1"/>
  <c r="A21" i="1" s="1"/>
  <c r="AD20" i="1"/>
  <c r="AC20" i="1"/>
  <c r="AB20" i="1"/>
  <c r="AA20" i="1"/>
  <c r="Z20" i="1"/>
  <c r="Y20" i="1"/>
  <c r="X20" i="1"/>
  <c r="W20" i="1"/>
  <c r="V20" i="1"/>
  <c r="U20" i="1" s="1"/>
  <c r="T20" i="1"/>
  <c r="S20" i="1"/>
  <c r="R20" i="1"/>
  <c r="Q20" i="1"/>
  <c r="P20" i="1"/>
  <c r="O20" i="1"/>
  <c r="N20" i="1"/>
  <c r="M20" i="1"/>
  <c r="L20" i="1"/>
  <c r="K20" i="1" s="1"/>
  <c r="J20" i="1"/>
  <c r="I20" i="1"/>
  <c r="H20" i="1"/>
  <c r="G20" i="1"/>
  <c r="F20" i="1"/>
  <c r="E20" i="1"/>
  <c r="D20" i="1"/>
  <c r="C20" i="1"/>
  <c r="B20" i="1"/>
  <c r="A20" i="1" s="1"/>
  <c r="AD19" i="1"/>
  <c r="AC19" i="1"/>
  <c r="AB19" i="1"/>
  <c r="AA19" i="1"/>
  <c r="Z19" i="1"/>
  <c r="Y19" i="1"/>
  <c r="X19" i="1"/>
  <c r="W19" i="1"/>
  <c r="V19" i="1"/>
  <c r="U19" i="1" s="1"/>
  <c r="T19" i="1"/>
  <c r="S19" i="1"/>
  <c r="R19" i="1"/>
  <c r="Q19" i="1"/>
  <c r="P19" i="1"/>
  <c r="O19" i="1"/>
  <c r="N19" i="1"/>
  <c r="M19" i="1"/>
  <c r="L19" i="1"/>
  <c r="K19" i="1" s="1"/>
  <c r="J19" i="1"/>
  <c r="I19" i="1"/>
  <c r="H19" i="1"/>
  <c r="G19" i="1"/>
  <c r="F19" i="1"/>
  <c r="E19" i="1"/>
  <c r="D19" i="1"/>
  <c r="C19" i="1"/>
  <c r="B19" i="1"/>
  <c r="A19" i="1" s="1"/>
  <c r="AD18" i="1"/>
  <c r="AC18" i="1"/>
  <c r="AB18" i="1"/>
  <c r="AA18" i="1"/>
  <c r="Z18" i="1"/>
  <c r="Y18" i="1"/>
  <c r="X18" i="1"/>
  <c r="W18" i="1"/>
  <c r="V18" i="1"/>
  <c r="U18" i="1" s="1"/>
  <c r="T18" i="1"/>
  <c r="S18" i="1"/>
  <c r="R18" i="1"/>
  <c r="Q18" i="1"/>
  <c r="P18" i="1"/>
  <c r="O18" i="1"/>
  <c r="N18" i="1"/>
  <c r="M18" i="1"/>
  <c r="L18" i="1"/>
  <c r="K18" i="1" s="1"/>
  <c r="J18" i="1"/>
  <c r="I18" i="1"/>
  <c r="H18" i="1"/>
  <c r="G18" i="1"/>
  <c r="F18" i="1"/>
  <c r="E18" i="1"/>
  <c r="D18" i="1"/>
  <c r="C18" i="1"/>
  <c r="B18" i="1"/>
  <c r="A18" i="1" s="1"/>
  <c r="AD17" i="1"/>
  <c r="AC17" i="1"/>
  <c r="AB17" i="1"/>
  <c r="AA17" i="1"/>
  <c r="Z17" i="1"/>
  <c r="Y17" i="1"/>
  <c r="X17" i="1"/>
  <c r="W17" i="1"/>
  <c r="V17" i="1"/>
  <c r="U17" i="1" s="1"/>
  <c r="T17" i="1"/>
  <c r="S17" i="1"/>
  <c r="R17" i="1"/>
  <c r="Q17" i="1"/>
  <c r="P17" i="1"/>
  <c r="O17" i="1"/>
  <c r="N17" i="1"/>
  <c r="M17" i="1"/>
  <c r="L17" i="1"/>
  <c r="K17" i="1" s="1"/>
  <c r="J17" i="1"/>
  <c r="I17" i="1"/>
  <c r="H17" i="1"/>
  <c r="G17" i="1"/>
  <c r="F17" i="1"/>
  <c r="E17" i="1"/>
  <c r="D17" i="1"/>
  <c r="C17" i="1"/>
  <c r="B17" i="1"/>
  <c r="A17" i="1" s="1"/>
  <c r="AD16" i="1"/>
  <c r="AC16" i="1"/>
  <c r="AB16" i="1"/>
  <c r="AA16" i="1"/>
  <c r="Z16" i="1"/>
  <c r="Y16" i="1"/>
  <c r="X16" i="1"/>
  <c r="W16" i="1"/>
  <c r="V16" i="1"/>
  <c r="U16" i="1" s="1"/>
  <c r="T16" i="1"/>
  <c r="S16" i="1"/>
  <c r="R16" i="1"/>
  <c r="Q16" i="1"/>
  <c r="P16" i="1"/>
  <c r="O16" i="1"/>
  <c r="N16" i="1"/>
  <c r="M16" i="1"/>
  <c r="L16" i="1"/>
  <c r="K16" i="1" s="1"/>
  <c r="J16" i="1"/>
  <c r="I16" i="1"/>
  <c r="H16" i="1"/>
  <c r="G16" i="1"/>
  <c r="F16" i="1"/>
  <c r="E16" i="1"/>
  <c r="D16" i="1"/>
  <c r="C16" i="1"/>
  <c r="B16" i="1"/>
  <c r="A16" i="1" s="1"/>
  <c r="AD15" i="1"/>
  <c r="AC15" i="1"/>
  <c r="AB15" i="1"/>
  <c r="AA15" i="1"/>
  <c r="Z15" i="1"/>
  <c r="Y15" i="1"/>
  <c r="X15" i="1"/>
  <c r="W15" i="1"/>
  <c r="V15" i="1"/>
  <c r="U15" i="1" s="1"/>
  <c r="T15" i="1"/>
  <c r="S15" i="1"/>
  <c r="R15" i="1"/>
  <c r="Q15" i="1"/>
  <c r="P15" i="1"/>
  <c r="O15" i="1"/>
  <c r="N15" i="1"/>
  <c r="M15" i="1"/>
  <c r="L15" i="1"/>
  <c r="K15" i="1" s="1"/>
  <c r="J15" i="1"/>
  <c r="I15" i="1"/>
  <c r="H15" i="1"/>
  <c r="G15" i="1"/>
  <c r="F15" i="1"/>
  <c r="E15" i="1"/>
  <c r="D15" i="1"/>
  <c r="C15" i="1"/>
  <c r="B15" i="1"/>
  <c r="A15" i="1" s="1"/>
  <c r="AD14" i="1"/>
  <c r="AC14" i="1"/>
  <c r="AB14" i="1"/>
  <c r="AA14" i="1"/>
  <c r="Z14" i="1"/>
  <c r="Y14" i="1"/>
  <c r="X14" i="1"/>
  <c r="W14" i="1"/>
  <c r="V14" i="1"/>
  <c r="U14" i="1" s="1"/>
  <c r="T14" i="1"/>
  <c r="S14" i="1"/>
  <c r="R14" i="1"/>
  <c r="Q14" i="1"/>
  <c r="P14" i="1"/>
  <c r="O14" i="1"/>
  <c r="N14" i="1"/>
  <c r="M14" i="1"/>
  <c r="L14" i="1"/>
  <c r="K14" i="1" s="1"/>
  <c r="J14" i="1"/>
  <c r="I14" i="1"/>
  <c r="H14" i="1"/>
  <c r="G14" i="1"/>
  <c r="F14" i="1"/>
  <c r="E14" i="1"/>
  <c r="D14" i="1"/>
  <c r="C14" i="1"/>
  <c r="B14" i="1"/>
  <c r="A14" i="1" s="1"/>
  <c r="AD13" i="1"/>
  <c r="AC13" i="1"/>
  <c r="AB13" i="1"/>
  <c r="AA13" i="1"/>
  <c r="Z13" i="1"/>
  <c r="Y13" i="1"/>
  <c r="X13" i="1"/>
  <c r="W13" i="1"/>
  <c r="V13" i="1"/>
  <c r="U13" i="1" s="1"/>
  <c r="T13" i="1"/>
  <c r="S13" i="1"/>
  <c r="R13" i="1"/>
  <c r="Q13" i="1"/>
  <c r="P13" i="1"/>
  <c r="O13" i="1"/>
  <c r="N13" i="1"/>
  <c r="M13" i="1"/>
  <c r="L13" i="1"/>
  <c r="K13" i="1" s="1"/>
  <c r="J13" i="1"/>
  <c r="I13" i="1"/>
  <c r="H13" i="1"/>
  <c r="G13" i="1"/>
  <c r="F13" i="1"/>
  <c r="E13" i="1"/>
  <c r="D13" i="1"/>
  <c r="C13" i="1"/>
  <c r="B13" i="1"/>
  <c r="A13" i="1" s="1"/>
  <c r="AD12" i="1"/>
  <c r="AC12" i="1"/>
  <c r="AB12" i="1"/>
  <c r="AA12" i="1"/>
  <c r="Z12" i="1"/>
  <c r="Y12" i="1"/>
  <c r="X12" i="1"/>
  <c r="W12" i="1"/>
  <c r="V12" i="1"/>
  <c r="U12" i="1" s="1"/>
  <c r="T12" i="1"/>
  <c r="S12" i="1"/>
  <c r="R12" i="1"/>
  <c r="Q12" i="1"/>
  <c r="P12" i="1"/>
  <c r="O12" i="1"/>
  <c r="N12" i="1"/>
  <c r="M12" i="1"/>
  <c r="L12" i="1"/>
  <c r="K12" i="1" s="1"/>
  <c r="J12" i="1"/>
  <c r="I12" i="1"/>
  <c r="H12" i="1"/>
  <c r="G12" i="1"/>
  <c r="F12" i="1"/>
  <c r="E12" i="1"/>
  <c r="D12" i="1"/>
  <c r="C12" i="1"/>
  <c r="B12" i="1"/>
  <c r="A12" i="1" s="1"/>
  <c r="AD11" i="1"/>
  <c r="AC11" i="1"/>
  <c r="AB11" i="1"/>
  <c r="AA11" i="1"/>
  <c r="Z11" i="1"/>
  <c r="Y11" i="1"/>
  <c r="X11" i="1"/>
  <c r="W11" i="1"/>
  <c r="V11" i="1"/>
  <c r="U11" i="1" s="1"/>
  <c r="T11" i="1"/>
  <c r="S11" i="1"/>
  <c r="R11" i="1"/>
  <c r="Q11" i="1"/>
  <c r="P11" i="1"/>
  <c r="O11" i="1"/>
  <c r="N11" i="1"/>
  <c r="M11" i="1"/>
  <c r="L11" i="1"/>
  <c r="K11" i="1" s="1"/>
  <c r="J11" i="1"/>
  <c r="I11" i="1"/>
  <c r="H11" i="1"/>
  <c r="G11" i="1"/>
  <c r="F11" i="1"/>
  <c r="E11" i="1"/>
  <c r="D11" i="1"/>
  <c r="C11" i="1"/>
  <c r="B11" i="1"/>
  <c r="A11" i="1" s="1"/>
  <c r="AD10" i="1"/>
  <c r="AC10" i="1"/>
  <c r="AB10" i="1"/>
  <c r="AA10" i="1"/>
  <c r="Z10" i="1"/>
  <c r="Y10" i="1"/>
  <c r="X10" i="1"/>
  <c r="W10" i="1"/>
  <c r="V10" i="1"/>
  <c r="U10" i="1" s="1"/>
  <c r="T10" i="1"/>
  <c r="S10" i="1"/>
  <c r="R10" i="1"/>
  <c r="Q10" i="1"/>
  <c r="P10" i="1"/>
  <c r="O10" i="1"/>
  <c r="N10" i="1"/>
  <c r="M10" i="1"/>
  <c r="L10" i="1"/>
  <c r="K10" i="1" s="1"/>
  <c r="J10" i="1"/>
  <c r="I10" i="1"/>
  <c r="H10" i="1"/>
  <c r="G10" i="1"/>
  <c r="F10" i="1"/>
  <c r="E10" i="1"/>
  <c r="D10" i="1"/>
  <c r="C10" i="1"/>
  <c r="B10" i="1"/>
  <c r="A10" i="1" s="1"/>
  <c r="AD9" i="1"/>
  <c r="AC9" i="1"/>
  <c r="AB9" i="1"/>
  <c r="AA9" i="1"/>
  <c r="Z9" i="1"/>
  <c r="Y9" i="1"/>
  <c r="X9" i="1"/>
  <c r="W9" i="1"/>
  <c r="V9" i="1"/>
  <c r="U9" i="1" s="1"/>
  <c r="T9" i="1"/>
  <c r="S9" i="1"/>
  <c r="R9" i="1"/>
  <c r="Q9" i="1"/>
  <c r="P9" i="1"/>
  <c r="O9" i="1"/>
  <c r="N9" i="1"/>
  <c r="M9" i="1"/>
  <c r="L9" i="1"/>
  <c r="K9" i="1" s="1"/>
  <c r="J9" i="1"/>
  <c r="I9" i="1"/>
  <c r="H9" i="1"/>
  <c r="G9" i="1"/>
  <c r="F9" i="1"/>
  <c r="E9" i="1"/>
  <c r="D9" i="1"/>
  <c r="C9" i="1"/>
  <c r="B9" i="1"/>
  <c r="A9" i="1" s="1"/>
  <c r="AD8" i="1"/>
  <c r="AC8" i="1"/>
  <c r="AB8" i="1"/>
  <c r="AA8" i="1"/>
  <c r="Z8" i="1"/>
  <c r="Y8" i="1"/>
  <c r="X8" i="1"/>
  <c r="W8" i="1"/>
  <c r="V8" i="1"/>
  <c r="U8" i="1" s="1"/>
  <c r="T8" i="1"/>
  <c r="S8" i="1"/>
  <c r="R8" i="1"/>
  <c r="Q8" i="1"/>
  <c r="P8" i="1"/>
  <c r="O8" i="1"/>
  <c r="N8" i="1"/>
  <c r="M8" i="1"/>
  <c r="L8" i="1"/>
  <c r="K8" i="1" s="1"/>
  <c r="J8" i="1"/>
  <c r="I8" i="1"/>
  <c r="H8" i="1"/>
  <c r="G8" i="1"/>
  <c r="F8" i="1"/>
  <c r="E8" i="1"/>
  <c r="D8" i="1"/>
  <c r="C8" i="1"/>
  <c r="B8" i="1"/>
  <c r="A8" i="1" s="1"/>
  <c r="AD7" i="1"/>
  <c r="AC7" i="1"/>
  <c r="AB7" i="1"/>
  <c r="AA7" i="1"/>
  <c r="Z7" i="1"/>
  <c r="Y7" i="1"/>
  <c r="X7" i="1"/>
  <c r="W7" i="1"/>
  <c r="V7" i="1"/>
  <c r="U7" i="1" s="1"/>
  <c r="T7" i="1"/>
  <c r="S7" i="1"/>
  <c r="R7" i="1"/>
  <c r="Q7" i="1"/>
  <c r="P7" i="1"/>
  <c r="O7" i="1"/>
  <c r="N7" i="1"/>
  <c r="M7" i="1"/>
  <c r="L7" i="1"/>
  <c r="K7" i="1" s="1"/>
  <c r="J7" i="1"/>
  <c r="I7" i="1"/>
  <c r="H7" i="1"/>
  <c r="G7" i="1"/>
  <c r="F7" i="1" s="1"/>
  <c r="E7" i="1"/>
  <c r="D7" i="1"/>
  <c r="C7" i="1"/>
  <c r="B7" i="1"/>
  <c r="A7" i="1"/>
  <c r="AD6" i="1"/>
  <c r="AC6" i="1"/>
  <c r="AB6" i="1"/>
  <c r="AA6" i="1"/>
  <c r="Z6" i="1" s="1"/>
  <c r="Y6" i="1"/>
  <c r="X6" i="1"/>
  <c r="W6" i="1"/>
  <c r="V6" i="1"/>
  <c r="U6" i="1"/>
  <c r="T6" i="1"/>
  <c r="S6" i="1"/>
  <c r="R6" i="1"/>
  <c r="Q6" i="1"/>
  <c r="P6" i="1" s="1"/>
  <c r="O6" i="1"/>
  <c r="N6" i="1"/>
  <c r="M6" i="1"/>
  <c r="L6" i="1"/>
  <c r="K6" i="1"/>
  <c r="J6" i="1"/>
  <c r="I6" i="1"/>
  <c r="H6" i="1"/>
  <c r="G6" i="1"/>
  <c r="F6" i="1" s="1"/>
  <c r="E6" i="1"/>
  <c r="D6" i="1"/>
  <c r="C6" i="1"/>
  <c r="B6" i="1"/>
  <c r="A6" i="1"/>
  <c r="AD5" i="1"/>
  <c r="AC5" i="1"/>
  <c r="AB5" i="1"/>
  <c r="AA5" i="1"/>
  <c r="Z5" i="1" s="1"/>
  <c r="Y5" i="1"/>
  <c r="X5" i="1"/>
  <c r="W5" i="1"/>
  <c r="V5" i="1"/>
  <c r="U5" i="1"/>
  <c r="T5" i="1"/>
  <c r="S5" i="1"/>
  <c r="R5" i="1"/>
  <c r="Q5" i="1"/>
  <c r="P5" i="1" s="1"/>
  <c r="O5" i="1"/>
  <c r="N5" i="1"/>
  <c r="M5" i="1"/>
  <c r="L5" i="1"/>
  <c r="K5" i="1"/>
  <c r="J5" i="1"/>
  <c r="I5" i="1"/>
  <c r="H5" i="1"/>
  <c r="G5" i="1"/>
  <c r="F5" i="1" s="1"/>
  <c r="E5" i="1"/>
  <c r="D5" i="1"/>
  <c r="C5" i="1"/>
  <c r="B5" i="1"/>
  <c r="A5" i="1"/>
  <c r="AD4" i="1"/>
  <c r="AC4" i="1"/>
  <c r="AB4" i="1"/>
  <c r="AA4" i="1"/>
  <c r="Z4" i="1" s="1"/>
  <c r="Y4" i="1"/>
  <c r="X4" i="1"/>
  <c r="W4" i="1"/>
  <c r="V4" i="1"/>
  <c r="U4" i="1"/>
  <c r="T4" i="1"/>
  <c r="S4" i="1"/>
  <c r="R4" i="1"/>
  <c r="Q4" i="1"/>
  <c r="P4" i="1" s="1"/>
  <c r="O4" i="1"/>
  <c r="N4" i="1"/>
  <c r="M4" i="1"/>
  <c r="L4" i="1"/>
  <c r="K4" i="1"/>
  <c r="J4" i="1"/>
  <c r="I4" i="1"/>
  <c r="H4" i="1"/>
  <c r="G4" i="1"/>
  <c r="F4" i="1" s="1"/>
  <c r="E4" i="1"/>
  <c r="D4" i="1"/>
  <c r="C4" i="1"/>
  <c r="B4" i="1"/>
  <c r="A4" i="1"/>
  <c r="AC1" i="1"/>
  <c r="X1" i="1"/>
  <c r="S1" i="1"/>
  <c r="N1" i="1"/>
  <c r="I1" i="1"/>
  <c r="D1" i="1"/>
</calcChain>
</file>

<file path=xl/sharedStrings.xml><?xml version="1.0" encoding="utf-8"?>
<sst xmlns="http://schemas.openxmlformats.org/spreadsheetml/2006/main" count="576" uniqueCount="197">
  <si>
    <t>Date de mise à jour :</t>
  </si>
  <si>
    <t>1ère catégorie</t>
  </si>
  <si>
    <t>2ème catégorie</t>
  </si>
  <si>
    <t>3ème catégorie</t>
  </si>
  <si>
    <t>Catégorie GS</t>
  </si>
  <si>
    <t>Catégorie Féminine</t>
  </si>
  <si>
    <t>Catégorie Jeune</t>
  </si>
  <si>
    <t>Place</t>
  </si>
  <si>
    <t>Nom &amp; Prénom</t>
  </si>
  <si>
    <t>Sexe</t>
  </si>
  <si>
    <t>Club</t>
  </si>
  <si>
    <t>Points</t>
  </si>
  <si>
    <t>Point</t>
  </si>
  <si>
    <t>ANGOT SYLVAIN</t>
  </si>
  <si>
    <t>M</t>
  </si>
  <si>
    <t>A S P T T OMNISPORT NEVERS</t>
  </si>
  <si>
    <t>CHEDAL ROBIN</t>
  </si>
  <si>
    <t>CLUB CYCLISTE CORBIGEOIS</t>
  </si>
  <si>
    <t>DUBOIS ALEXANDRE</t>
  </si>
  <si>
    <t>CLUB MARZY CYCLISTE</t>
  </si>
  <si>
    <t>FAVROLT BENOIT</t>
  </si>
  <si>
    <t>ASSOCIATION ILEO 58 (TEAM IL</t>
  </si>
  <si>
    <t>FLACELIERE CHRISTOPHE</t>
  </si>
  <si>
    <t>VELO CLUB DE CLAMECY</t>
  </si>
  <si>
    <t>GUICHARD VALERY</t>
  </si>
  <si>
    <t>LAVALLADE GERARD</t>
  </si>
  <si>
    <t>AURORE SPORT.ET CULT. FOUR</t>
  </si>
  <si>
    <t>LEBLANC LUC</t>
  </si>
  <si>
    <t>VELO SPORT NIVERNAIS MORV</t>
  </si>
  <si>
    <t>LEBRUN GUILLAUME</t>
  </si>
  <si>
    <t>MARTIN LAURENT</t>
  </si>
  <si>
    <t>LE BRAQUET OLYMPIEN</t>
  </si>
  <si>
    <t>PHILIPPE DIDIER</t>
  </si>
  <si>
    <t>THIERRY SEBASTIEN</t>
  </si>
  <si>
    <t>VATTAN FABIEN</t>
  </si>
  <si>
    <t>JEUNE GARDE SPORTIVE NIVE</t>
  </si>
  <si>
    <t>BELLIO JEAN FRANCOIS</t>
  </si>
  <si>
    <t>BLAIS JUSTIN</t>
  </si>
  <si>
    <t>BOUDOT PATRICE</t>
  </si>
  <si>
    <t>BOURDIER QUENTIN</t>
  </si>
  <si>
    <t>BRIDET REMI</t>
  </si>
  <si>
    <t>CULT.LOIS.ANIM. SAUVIGNY LE</t>
  </si>
  <si>
    <t>BROT MORGAN</t>
  </si>
  <si>
    <t>CARROUE CHRISTOPHE</t>
  </si>
  <si>
    <t>UNION COSNOISE SPORTIVE U</t>
  </si>
  <si>
    <t>CHARLES DIDIER</t>
  </si>
  <si>
    <t>CORTET STEPHANE</t>
  </si>
  <si>
    <t>COUSIN EMERIC</t>
  </si>
  <si>
    <t>CROTTET FIGEAT ARNAUD</t>
  </si>
  <si>
    <t>DAVADANT JULES</t>
  </si>
  <si>
    <t>DAVADANT LOUIS</t>
  </si>
  <si>
    <t>FELIX JEAN-MICHEL</t>
  </si>
  <si>
    <t>GAUCHEY CHRISTOPHE</t>
  </si>
  <si>
    <t>LABOUREAU BRUNO</t>
  </si>
  <si>
    <t>LAMARRE MICKAEL</t>
  </si>
  <si>
    <t>MAQUET PHILIPPE</t>
  </si>
  <si>
    <t>RAGUENEAU JEAN PIERRE</t>
  </si>
  <si>
    <t>RICHARD CHRISTOPHE</t>
  </si>
  <si>
    <t>ROLLOT JEAN-LOUIS</t>
  </si>
  <si>
    <t>SACLIER YVES</t>
  </si>
  <si>
    <t>SAINT CERIN HAROLD</t>
  </si>
  <si>
    <t>SAUGERE JULIEN</t>
  </si>
  <si>
    <t>TURK DAVID</t>
  </si>
  <si>
    <t>TURK MICHEL</t>
  </si>
  <si>
    <t>VANNIER ERIC</t>
  </si>
  <si>
    <t>VANNIER PIERRE ANTOINE</t>
  </si>
  <si>
    <t>RETHY ALEXIS</t>
  </si>
  <si>
    <t>ANGOT ALAIN</t>
  </si>
  <si>
    <t>BAILLY OLIVIER</t>
  </si>
  <si>
    <t>BAILLY THOMAS</t>
  </si>
  <si>
    <t>BAILLY YVES</t>
  </si>
  <si>
    <t>BARBIN PASCAL</t>
  </si>
  <si>
    <t>BEN SUSAN FRANCIS</t>
  </si>
  <si>
    <t>BENARD THIERRY</t>
  </si>
  <si>
    <t>BERGERET MICHEL</t>
  </si>
  <si>
    <t>BERTRAND CHRISTIAN</t>
  </si>
  <si>
    <t>BERTRAND CORENTIN</t>
  </si>
  <si>
    <t>BESSEYRIAS JEAN-MICHEL</t>
  </si>
  <si>
    <t>BISCEGLIA DOMINIQUE</t>
  </si>
  <si>
    <t>BOITEAU FREDERIC</t>
  </si>
  <si>
    <t>BOUCHONNET FREDERIC</t>
  </si>
  <si>
    <t>ASSOC. CYCLISTE DECIZE LA</t>
  </si>
  <si>
    <t>BOULLE LAURENT</t>
  </si>
  <si>
    <t>BOULOGNE FABIEN</t>
  </si>
  <si>
    <t>BRACQ MAXIME</t>
  </si>
  <si>
    <t>BRUET THIERRY</t>
  </si>
  <si>
    <t>CARME MICKAEL</t>
  </si>
  <si>
    <t>CHABIN FABRICE</t>
  </si>
  <si>
    <t>CHARLET ALEXANDRE</t>
  </si>
  <si>
    <t>CHARLET JEAN-PIERRE</t>
  </si>
  <si>
    <t>CHARRET JEAN LOUIS</t>
  </si>
  <si>
    <t>CHAUSSARD DANIEL</t>
  </si>
  <si>
    <t>CUNIERE JEAN FRANCOIS</t>
  </si>
  <si>
    <t>DEGUELTE PASCAL</t>
  </si>
  <si>
    <t>DEHORS PHILIPPE</t>
  </si>
  <si>
    <t>DOS SANTOS JOSÉ</t>
  </si>
  <si>
    <t>DUBOIS DOMINIQUE</t>
  </si>
  <si>
    <t>DUHOMME ALAIN</t>
  </si>
  <si>
    <t>DUHOMME ANTHONY</t>
  </si>
  <si>
    <t>FINOCCHIARO W ILLY</t>
  </si>
  <si>
    <t>FLEURY JEAN LOUIS</t>
  </si>
  <si>
    <t>FLORANCE FREDERIC</t>
  </si>
  <si>
    <t>GAUTHRON THEOPHILE</t>
  </si>
  <si>
    <t>GERASSE BERTRAND</t>
  </si>
  <si>
    <t>GILBERT FLORIAN</t>
  </si>
  <si>
    <t>GODAR CHRISTIAN</t>
  </si>
  <si>
    <t>GRANDJEAN DAVID</t>
  </si>
  <si>
    <t>GRANDJEAN PHILIPPE</t>
  </si>
  <si>
    <t>GUIGNAULT DAVID</t>
  </si>
  <si>
    <t>HENAULT ROMAIN</t>
  </si>
  <si>
    <t>HENRIET JEAN-CHRISTOPHE</t>
  </si>
  <si>
    <t>HENRY YANNICK</t>
  </si>
  <si>
    <t>JANNOT FABRICE</t>
  </si>
  <si>
    <t>JURY JOEL</t>
  </si>
  <si>
    <t>LAFOND JEROME</t>
  </si>
  <si>
    <t>LAROCHE SEBASTIEN</t>
  </si>
  <si>
    <t>LAVARENNE MICHEL</t>
  </si>
  <si>
    <t>LEDOUX PIERRE</t>
  </si>
  <si>
    <t>LEDUC JEAN PAUL</t>
  </si>
  <si>
    <t>LENEUF ARNAUD</t>
  </si>
  <si>
    <t>LOISEAU JEAN PIERRE</t>
  </si>
  <si>
    <t>LONGUET HERVE</t>
  </si>
  <si>
    <t>LUISSI FRANCOIS</t>
  </si>
  <si>
    <t>MANTI CEDRIC</t>
  </si>
  <si>
    <t>MARTIN PIERRE</t>
  </si>
  <si>
    <t>MARTY MICHEL</t>
  </si>
  <si>
    <t>MATONNAT PASCAL</t>
  </si>
  <si>
    <t>MONTARON CHRISTIAN</t>
  </si>
  <si>
    <t>PAGE DOMINIQUE</t>
  </si>
  <si>
    <t>PAILLET BRUNO</t>
  </si>
  <si>
    <t>PERRIN PIERRE JEAN</t>
  </si>
  <si>
    <t>PEZZETTA UGO</t>
  </si>
  <si>
    <t>PRIEUR BRUNO</t>
  </si>
  <si>
    <t>REBOULEAU CEDRIC</t>
  </si>
  <si>
    <t>REBOULEAU LOIC</t>
  </si>
  <si>
    <t>REGOUBY PIERRE</t>
  </si>
  <si>
    <t>ROY DAVID</t>
  </si>
  <si>
    <t>SANDRIN HUGO</t>
  </si>
  <si>
    <t>SENECHAL JEAN BAPTISTE</t>
  </si>
  <si>
    <t>SIMEON GILLES</t>
  </si>
  <si>
    <t>TEVENOT BRUNO</t>
  </si>
  <si>
    <t>TRECHOT CHRISTOPHE</t>
  </si>
  <si>
    <t>VACHER DIDIER</t>
  </si>
  <si>
    <t>VIAL PATRICK</t>
  </si>
  <si>
    <t>VILLAIN JEAN-JACQUES</t>
  </si>
  <si>
    <t>BARBEAU JEAN LOUIS</t>
  </si>
  <si>
    <t>BERNARD CHRISTOPHE</t>
  </si>
  <si>
    <t>BERTRAND PHILIPPE</t>
  </si>
  <si>
    <t>BIGNON ELIE</t>
  </si>
  <si>
    <t>BONIFACE YANNICK</t>
  </si>
  <si>
    <t>BONNET CHRISTOPHE</t>
  </si>
  <si>
    <t>BOULANDET PATRICK</t>
  </si>
  <si>
    <t>VELO CLUB DE CLAMECY UFO</t>
  </si>
  <si>
    <t>BOULIN GERARD</t>
  </si>
  <si>
    <t>BRANQUINHO AUGUSTO</t>
  </si>
  <si>
    <t>BRUNET GERARD</t>
  </si>
  <si>
    <t>CARVOYEUR MICHEL</t>
  </si>
  <si>
    <t>CUNIERE MARCELIN</t>
  </si>
  <si>
    <t>DE ROSSI ARMANDO</t>
  </si>
  <si>
    <t>DEMATTEIS PATRICK</t>
  </si>
  <si>
    <t>DESFORGES BERNARD</t>
  </si>
  <si>
    <t>DESMAREST JEAN CLAUDE</t>
  </si>
  <si>
    <t>GENDRON YVES</t>
  </si>
  <si>
    <t>GOUGNOT ROLAND</t>
  </si>
  <si>
    <t>GRZESIAK SEBASTIEN</t>
  </si>
  <si>
    <t>GUERIN THIERRY</t>
  </si>
  <si>
    <t>GUICHARD JEAN-PIERRE</t>
  </si>
  <si>
    <t>GUIMIOT YVON</t>
  </si>
  <si>
    <t>HAHN JEAN PIERRE</t>
  </si>
  <si>
    <t>HUGUET DANIEL</t>
  </si>
  <si>
    <t>JAROUSSE JEAN</t>
  </si>
  <si>
    <t>KAPLON JEAN LOUIS</t>
  </si>
  <si>
    <t>LAFFAYE BERNARD</t>
  </si>
  <si>
    <t>MADET CORINNE</t>
  </si>
  <si>
    <t>F</t>
  </si>
  <si>
    <t>MALVESTIO JOHAN</t>
  </si>
  <si>
    <t>MARTIN BERNARD</t>
  </si>
  <si>
    <t>MARTIN JEAN-CLAUDE</t>
  </si>
  <si>
    <t>MILLOT JEAN</t>
  </si>
  <si>
    <t>MOUILLAT ERIC</t>
  </si>
  <si>
    <t>PETIT ANDRE</t>
  </si>
  <si>
    <t>PIFFARD BERNARD</t>
  </si>
  <si>
    <t>REVENEAU JEAN PIERRE</t>
  </si>
  <si>
    <t>RICHARD BERNARD</t>
  </si>
  <si>
    <t>SARTOR ANDRE</t>
  </si>
  <si>
    <t>TAUPIN PATRICK</t>
  </si>
  <si>
    <t>TOURRAUD DIDIER</t>
  </si>
  <si>
    <t>TRINQUET ROLAND</t>
  </si>
  <si>
    <t>VALLEZ FRANCIS</t>
  </si>
  <si>
    <t>VAN DEN ENDE JACQUES</t>
  </si>
  <si>
    <t>MARCHOIS FLORENCE</t>
  </si>
  <si>
    <t>CORTET AXEL</t>
  </si>
  <si>
    <t>DAVADANT CHARLES</t>
  </si>
  <si>
    <t>DECORMEILLE ENZO</t>
  </si>
  <si>
    <t>KROPFELD LUCAS</t>
  </si>
  <si>
    <t>MABILAT ROMANE</t>
  </si>
  <si>
    <t>MARTINEZ LENNY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</si>
</sst>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i/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i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14" fontId="1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" fontId="6" fillId="0" borderId="0" xfId="0" applyNumberFormat="1" applyFont="1" applyAlignment="1">
      <alignment horizontal="center"/>
    </xf>
    <xf numFmtId="0" fontId="5" fillId="2" borderId="3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center" vertical="top"/>
    </xf>
    <xf numFmtId="0" fontId="5" fillId="2" borderId="0" xfId="0" applyFont="1" applyFill="1"/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0" fontId="5" fillId="2" borderId="4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5" fillId="0" borderId="0" xfId="0" applyFont="1" applyAlignment="1"/>
    <xf numFmtId="0" fontId="5" fillId="2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0" fillId="2" borderId="0" xfId="0" applyFill="1"/>
    <xf numFmtId="0" fontId="7" fillId="0" borderId="0" xfId="0" applyFont="1"/>
    <xf numFmtId="0" fontId="7" fillId="2" borderId="0" xfId="0" applyFont="1" applyFill="1"/>
    <xf numFmtId="0" fontId="8" fillId="0" borderId="3" xfId="0" applyFont="1" applyBorder="1" applyAlignment="1">
      <alignment horizontal="left" vertical="top"/>
    </xf>
    <xf numFmtId="0" fontId="8" fillId="0" borderId="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tabSelected="1" workbookViewId="0"/>
  </sheetViews>
  <sheetFormatPr baseColWidth="10" defaultRowHeight="15" x14ac:dyDescent="0.25"/>
  <cols>
    <col min="1" max="1" width="6.5703125" style="1"/>
    <col min="2" max="2" width="30.28515625" style="1"/>
    <col min="3" max="3" width="6.85546875" style="2"/>
    <col min="4" max="4" width="37.140625" style="1"/>
    <col min="5" max="5" width="7.85546875" style="2"/>
    <col min="6" max="6" width="6.85546875" style="1"/>
    <col min="7" max="7" width="28" style="1"/>
    <col min="8" max="8" width="6.85546875" style="2"/>
    <col min="9" max="9" width="37.140625" style="1"/>
    <col min="10" max="10" width="7.85546875" style="2"/>
    <col min="11" max="11" width="6.85546875" style="1"/>
    <col min="12" max="12" width="32.7109375" style="1"/>
    <col min="13" max="13" width="6.85546875" style="2"/>
    <col min="14" max="14" width="37.140625" style="1"/>
    <col min="15" max="15" width="7.85546875" style="2"/>
    <col min="16" max="16" width="6.85546875" style="1"/>
    <col min="17" max="17" width="31.28515625" style="1"/>
    <col min="18" max="18" width="6.85546875" style="2"/>
    <col min="19" max="19" width="37.140625" style="1"/>
    <col min="20" max="20" width="7.85546875" style="2"/>
    <col min="21" max="21" width="6.85546875" style="1"/>
    <col min="22" max="22" width="26.28515625" style="1"/>
    <col min="23" max="23" width="6.85546875" style="2"/>
    <col min="24" max="24" width="36.140625" style="1"/>
    <col min="25" max="25" width="7.85546875" style="2"/>
    <col min="26" max="26" width="6.5703125" style="1"/>
    <col min="27" max="27" width="24.42578125" style="1"/>
    <col min="28" max="28" width="6.85546875" style="2"/>
    <col min="29" max="29" width="36.140625" style="1"/>
    <col min="30" max="30" width="7.85546875" style="2"/>
    <col min="31" max="1025" width="11.85546875" style="1"/>
  </cols>
  <sheetData>
    <row r="1" spans="1:30" ht="15.75" x14ac:dyDescent="0.25">
      <c r="C1" s="3" t="s">
        <v>0</v>
      </c>
      <c r="D1" s="4">
        <f ca="1">TODAY()</f>
        <v>43202</v>
      </c>
      <c r="H1" s="3" t="s">
        <v>0</v>
      </c>
      <c r="I1" s="4">
        <f ca="1">TODAY()</f>
        <v>43202</v>
      </c>
      <c r="M1" s="3" t="s">
        <v>0</v>
      </c>
      <c r="N1" s="4">
        <f ca="1">TODAY()</f>
        <v>43202</v>
      </c>
      <c r="R1" s="3" t="s">
        <v>0</v>
      </c>
      <c r="S1" s="4">
        <f ca="1">TODAY()</f>
        <v>43202</v>
      </c>
      <c r="W1" s="3" t="s">
        <v>0</v>
      </c>
      <c r="X1" s="4">
        <f ca="1">TODAY()</f>
        <v>43202</v>
      </c>
      <c r="AB1" s="3" t="s">
        <v>0</v>
      </c>
      <c r="AC1" s="4">
        <f ca="1">TODAY()</f>
        <v>43202</v>
      </c>
    </row>
    <row r="2" spans="1:30" ht="15.75" x14ac:dyDescent="0.25">
      <c r="B2" s="5" t="s">
        <v>1</v>
      </c>
      <c r="C2" s="6"/>
      <c r="D2" s="7"/>
      <c r="G2" s="5" t="s">
        <v>2</v>
      </c>
      <c r="H2" s="6"/>
      <c r="I2" s="7"/>
      <c r="L2" s="5" t="s">
        <v>3</v>
      </c>
      <c r="M2" s="6"/>
      <c r="N2" s="7"/>
      <c r="Q2" s="5" t="s">
        <v>4</v>
      </c>
      <c r="R2" s="6"/>
      <c r="S2" s="7"/>
      <c r="V2" s="5" t="s">
        <v>5</v>
      </c>
      <c r="W2" s="6"/>
      <c r="X2" s="7"/>
      <c r="AA2" s="5" t="s">
        <v>6</v>
      </c>
      <c r="AB2" s="6"/>
      <c r="AC2" s="7"/>
    </row>
    <row r="3" spans="1:30" ht="15.75" x14ac:dyDescent="0.25">
      <c r="A3" s="8" t="s">
        <v>7</v>
      </c>
      <c r="B3" s="8" t="s">
        <v>8</v>
      </c>
      <c r="C3" s="9" t="s">
        <v>9</v>
      </c>
      <c r="D3" s="10" t="s">
        <v>10</v>
      </c>
      <c r="E3" s="11" t="s">
        <v>11</v>
      </c>
      <c r="F3" s="8" t="s">
        <v>7</v>
      </c>
      <c r="G3" s="8" t="s">
        <v>8</v>
      </c>
      <c r="H3" s="9" t="s">
        <v>9</v>
      </c>
      <c r="I3" s="10" t="s">
        <v>10</v>
      </c>
      <c r="J3" s="11" t="s">
        <v>11</v>
      </c>
      <c r="K3" s="8" t="s">
        <v>7</v>
      </c>
      <c r="L3" s="8" t="s">
        <v>8</v>
      </c>
      <c r="M3" s="9" t="s">
        <v>9</v>
      </c>
      <c r="N3" s="10" t="s">
        <v>10</v>
      </c>
      <c r="O3" s="8" t="s">
        <v>11</v>
      </c>
      <c r="P3" s="8" t="s">
        <v>7</v>
      </c>
      <c r="Q3" s="8" t="s">
        <v>8</v>
      </c>
      <c r="R3" s="9" t="s">
        <v>9</v>
      </c>
      <c r="S3" s="10" t="s">
        <v>10</v>
      </c>
      <c r="T3" s="8" t="s">
        <v>11</v>
      </c>
      <c r="U3" s="8" t="s">
        <v>7</v>
      </c>
      <c r="V3" s="8" t="s">
        <v>8</v>
      </c>
      <c r="W3" s="9" t="s">
        <v>9</v>
      </c>
      <c r="X3" s="10" t="s">
        <v>10</v>
      </c>
      <c r="Y3" s="11" t="s">
        <v>11</v>
      </c>
      <c r="Z3" s="8" t="s">
        <v>7</v>
      </c>
      <c r="AA3" s="8" t="s">
        <v>8</v>
      </c>
      <c r="AB3" s="9" t="s">
        <v>9</v>
      </c>
      <c r="AC3" s="10" t="s">
        <v>10</v>
      </c>
      <c r="AD3" s="8" t="s">
        <v>11</v>
      </c>
    </row>
    <row r="4" spans="1:30" ht="15.75" x14ac:dyDescent="0.25">
      <c r="A4" s="12">
        <f>IF(B4="","",1)</f>
        <v>1</v>
      </c>
      <c r="B4" s="12" t="str">
        <f>IF('1ère catégorie'!A10="","",'1ère catégorie'!A10)</f>
        <v>GUICHARD VALERY</v>
      </c>
      <c r="C4" s="13" t="str">
        <f>IF('1ère catégorie'!B10="","",'1ère catégorie'!B10)</f>
        <v>M</v>
      </c>
      <c r="D4" s="12" t="str">
        <f>IF('1ère catégorie'!C10="","",'1ère catégorie'!C10)</f>
        <v>CLUB CYCLISTE CORBIGEOIS</v>
      </c>
      <c r="E4" s="14">
        <f>IF('1ère catégorie'!D10="","",'1ère catégorie'!D10)</f>
        <v>48</v>
      </c>
      <c r="F4" s="12">
        <f>IF(G4="","",1)</f>
        <v>1</v>
      </c>
      <c r="G4" s="12" t="str">
        <f>IF('2ème catégorie'!A17="","",'2ème catégorie'!A17)</f>
        <v>DAVADANT LOUIS</v>
      </c>
      <c r="H4" s="13" t="str">
        <f>IF('2ème catégorie'!B17="","",'2ème catégorie'!B17)</f>
        <v>M</v>
      </c>
      <c r="I4" s="12" t="str">
        <f>IF('2ème catégorie'!C17="","",'2ème catégorie'!C17)</f>
        <v>CLUB CYCLISTE CORBIGEOIS</v>
      </c>
      <c r="J4" s="14">
        <f>IF('2ème catégorie'!D17="","",'2ème catégorie'!D17)</f>
        <v>60</v>
      </c>
      <c r="K4" s="12">
        <f>IF(L4="","",1)</f>
        <v>1</v>
      </c>
      <c r="L4" s="12" t="str">
        <f>IF('3ème catégorie'!A24="","",'3ème catégorie'!A24)</f>
        <v>CHABIN FABRICE</v>
      </c>
      <c r="M4" s="13" t="str">
        <f>IF('3ème catégorie'!B24="","",'3ème catégorie'!B24)</f>
        <v>M</v>
      </c>
      <c r="N4" s="12" t="str">
        <f>IF('3ème catégorie'!C24="","",'3ème catégorie'!C24)</f>
        <v>CLUB MARZY CYCLISTE</v>
      </c>
      <c r="O4" s="13">
        <f>IF('3ème catégorie'!D24="","",'3ème catégorie'!D24)</f>
        <v>38</v>
      </c>
      <c r="P4" s="12">
        <f>IF(Q4="","",1)</f>
        <v>1</v>
      </c>
      <c r="Q4" s="12" t="str">
        <f>IF('catégorie GS'!A45="","",'catégorie GS'!A45)</f>
        <v>TRINQUET ROLAND</v>
      </c>
      <c r="R4" s="13" t="str">
        <f>IF('catégorie GS'!B45="","",'catégorie GS'!B45)</f>
        <v>M</v>
      </c>
      <c r="S4" s="12" t="str">
        <f>IF('catégorie GS'!C45="","",'catégorie GS'!C45)</f>
        <v>A S P T T OMNISPORT NEVERS</v>
      </c>
      <c r="T4" s="13">
        <f>IF('catégorie GS'!D45="","",'catégorie GS'!D45)</f>
        <v>60</v>
      </c>
      <c r="U4" s="12">
        <f>IF(V4="","",1)</f>
        <v>1</v>
      </c>
      <c r="V4" s="12" t="str">
        <f>IF(Féminine!A5="","",Féminine!A5)</f>
        <v>MARCHOIS FLORENCE</v>
      </c>
      <c r="W4" s="13" t="str">
        <f>IF(Féminine!B5="","",Féminine!B5)</f>
        <v>F</v>
      </c>
      <c r="X4" s="12" t="str">
        <f>IF(Féminine!C5="","",Féminine!C5)</f>
        <v>VELO SPORT NIVERNAIS MORV</v>
      </c>
      <c r="Y4" s="14">
        <f>IF(Féminine!D5="","",Féminine!D5)</f>
        <v>30</v>
      </c>
      <c r="Z4" s="12">
        <f>IF(AA4="","",1)</f>
        <v>1</v>
      </c>
      <c r="AA4" s="12" t="str">
        <f>IF(Jeune!A6="","",Jeune!A6)</f>
        <v>DAVADANT CHARLES</v>
      </c>
      <c r="AB4" s="13" t="str">
        <f>IF(Jeune!B6="","",Jeune!B6)</f>
        <v>M</v>
      </c>
      <c r="AC4" s="12" t="str">
        <f>IF(Jeune!C6="","",Jeune!C6)</f>
        <v>CLUB CYCLISTE CORBIGEOIS</v>
      </c>
      <c r="AD4" s="13">
        <f>IF(Jeune!D6="","",Jeune!D6)</f>
        <v>30</v>
      </c>
    </row>
    <row r="5" spans="1:30" ht="15.75" x14ac:dyDescent="0.25">
      <c r="A5" s="12">
        <f>IF(B5="","",2)</f>
        <v>2</v>
      </c>
      <c r="B5" s="12" t="str">
        <f>IF('1ère catégorie'!A8="","",'1ère catégorie'!A8)</f>
        <v>FAVROLT BENOIT</v>
      </c>
      <c r="C5" s="13" t="str">
        <f>IF('1ère catégorie'!B8="","",'1ère catégorie'!B8)</f>
        <v>M</v>
      </c>
      <c r="D5" s="12" t="str">
        <f>IF('1ère catégorie'!C8="","",'1ère catégorie'!C8)</f>
        <v>ASSOCIATION ILEO 58 (TEAM IL</v>
      </c>
      <c r="E5" s="14">
        <f>IF('1ère catégorie'!D8="","",'1ère catégorie'!D8)</f>
        <v>38</v>
      </c>
      <c r="F5" s="12">
        <f>IF(G5="","",2)</f>
        <v>2</v>
      </c>
      <c r="G5" s="12" t="str">
        <f>IF('2ème catégorie'!A25="","",'2ème catégorie'!A25)</f>
        <v>ROLLOT JEAN-LOUIS</v>
      </c>
      <c r="H5" s="13" t="str">
        <f>IF('2ème catégorie'!B25="","",'2ème catégorie'!B25)</f>
        <v>M</v>
      </c>
      <c r="I5" s="12" t="str">
        <f>IF('2ème catégorie'!C25="","",'2ème catégorie'!C25)</f>
        <v>A S P T T OMNISPORT NEVERS</v>
      </c>
      <c r="J5" s="14">
        <f>IF('2ème catégorie'!D25="","",'2ème catégorie'!D25)</f>
        <v>38</v>
      </c>
      <c r="K5" s="12">
        <f>IF(L5="","",2)</f>
        <v>2</v>
      </c>
      <c r="L5" s="12" t="str">
        <f>IF('3ème catégorie'!A39="","",'3ème catégorie'!A39)</f>
        <v>GAUTHRON THEOPHILE</v>
      </c>
      <c r="M5" s="13" t="str">
        <f>IF('3ème catégorie'!B39="","",'3ème catégorie'!B39)</f>
        <v>M</v>
      </c>
      <c r="N5" s="12" t="str">
        <f>IF('3ème catégorie'!C39="","",'3ème catégorie'!C39)</f>
        <v>A S P T T OMNISPORT NEVERS</v>
      </c>
      <c r="O5" s="13">
        <f>IF('3ème catégorie'!D39="","",'3ème catégorie'!D39)</f>
        <v>38</v>
      </c>
      <c r="P5" s="12">
        <f>IF(Q5="","",2)</f>
        <v>2</v>
      </c>
      <c r="Q5" s="12" t="str">
        <f>IF('catégorie GS'!A43="","",'catégorie GS'!A43)</f>
        <v>TAUPIN PATRICK</v>
      </c>
      <c r="R5" s="13" t="str">
        <f>IF('catégorie GS'!B43="","",'catégorie GS'!B43)</f>
        <v>M</v>
      </c>
      <c r="S5" s="12" t="str">
        <f>IF('catégorie GS'!C43="","",'catégorie GS'!C43)</f>
        <v>VELO CLUB DE CLAMECY UFO</v>
      </c>
      <c r="T5" s="13">
        <f>IF('catégorie GS'!D43="","",'catégorie GS'!D43)</f>
        <v>40</v>
      </c>
      <c r="U5" s="1" t="str">
        <f>IF(V5="","",2)</f>
        <v/>
      </c>
      <c r="V5" s="1" t="str">
        <f>IF(Féminine!A6="","",Féminine!A6)</f>
        <v/>
      </c>
      <c r="W5" s="2" t="str">
        <f>IF(Féminine!B6="","",Féminine!B6)</f>
        <v/>
      </c>
      <c r="X5" s="1" t="str">
        <f>IF(Féminine!C6="","",Féminine!C6)</f>
        <v/>
      </c>
      <c r="Y5" s="2" t="str">
        <f>IF(Féminine!D6="","",Féminine!D6)</f>
        <v/>
      </c>
      <c r="Z5" s="12">
        <f>IF(AA5="","",2)</f>
        <v>2</v>
      </c>
      <c r="AA5" s="12" t="str">
        <f>IF(Jeune!A5="","",Jeune!A5)</f>
        <v>CORTET AXEL</v>
      </c>
      <c r="AB5" s="13" t="str">
        <f>IF(Jeune!B5="","",Jeune!B5)</f>
        <v>M</v>
      </c>
      <c r="AC5" s="12" t="str">
        <f>IF(Jeune!C5="","",Jeune!C5)</f>
        <v>VELO SPORT NIVERNAIS MORV</v>
      </c>
      <c r="AD5" s="13">
        <f>IF(Jeune!D5="","",Jeune!D5)</f>
        <v>28</v>
      </c>
    </row>
    <row r="6" spans="1:30" ht="15.75" x14ac:dyDescent="0.25">
      <c r="A6" s="12">
        <f>IF(B6="","",3)</f>
        <v>3</v>
      </c>
      <c r="B6" s="12" t="str">
        <f>IF('1ère catégorie'!A16="","",'1ère catégorie'!A16)</f>
        <v>THIERRY SEBASTIEN</v>
      </c>
      <c r="C6" s="13" t="str">
        <f>IF('1ère catégorie'!B16="","",'1ère catégorie'!B16)</f>
        <v>M</v>
      </c>
      <c r="D6" s="12" t="str">
        <f>IF('1ère catégorie'!C16="","",'1ère catégorie'!C16)</f>
        <v>A S P T T OMNISPORT NEVERS</v>
      </c>
      <c r="E6" s="14">
        <f>IF('1ère catégorie'!D16="","",'1ère catégorie'!D16)</f>
        <v>26</v>
      </c>
      <c r="F6" s="12">
        <f>IF(G6="","",3)</f>
        <v>3</v>
      </c>
      <c r="G6" s="12" t="str">
        <f>IF('2ème catégorie'!A13="","",'2ème catégorie'!A13)</f>
        <v>CORTET STEPHANE</v>
      </c>
      <c r="H6" s="13" t="str">
        <f>IF('2ème catégorie'!B13="","",'2ème catégorie'!B13)</f>
        <v>M</v>
      </c>
      <c r="I6" s="12" t="str">
        <f>IF('2ème catégorie'!C13="","",'2ème catégorie'!C13)</f>
        <v>VELO SPORT NIVERNAIS MORV</v>
      </c>
      <c r="J6" s="14">
        <f>IF('2ème catégorie'!D13="","",'2ème catégorie'!D13)</f>
        <v>36</v>
      </c>
      <c r="K6" s="12">
        <f>IF(L6="","",3)</f>
        <v>3</v>
      </c>
      <c r="L6" s="12" t="str">
        <f>IF('3ème catégorie'!A26="","",'3ème catégorie'!A26)</f>
        <v>CHARLET JEAN-PIERRE</v>
      </c>
      <c r="M6" s="13" t="str">
        <f>IF('3ème catégorie'!B26="","",'3ème catégorie'!B26)</f>
        <v>M</v>
      </c>
      <c r="N6" s="12" t="str">
        <f>IF('3ème catégorie'!C26="","",'3ème catégorie'!C26)</f>
        <v>A S P T T OMNISPORT NEVERS</v>
      </c>
      <c r="O6" s="13">
        <f>IF('3ème catégorie'!D26="","",'3ème catégorie'!D26)</f>
        <v>34</v>
      </c>
      <c r="P6" s="12">
        <f>IF(Q6="","",3)</f>
        <v>3</v>
      </c>
      <c r="Q6" s="12" t="str">
        <f>IF('catégorie GS'!A9="","",'catégorie GS'!A9)</f>
        <v>BONIFACE YANNICK</v>
      </c>
      <c r="R6" s="13" t="str">
        <f>IF('catégorie GS'!B9="","",'catégorie GS'!B9)</f>
        <v>M</v>
      </c>
      <c r="S6" s="12" t="str">
        <f>IF('catégorie GS'!C9="","",'catégorie GS'!C9)</f>
        <v>ASSOC. CYCLISTE DECIZE LA</v>
      </c>
      <c r="T6" s="13">
        <f>IF('catégorie GS'!D9="","",'catégorie GS'!D9)</f>
        <v>36</v>
      </c>
      <c r="U6" s="1" t="str">
        <f>IF(V6="","",3)</f>
        <v/>
      </c>
      <c r="V6" s="1" t="str">
        <f>IF(Féminine!A7="","",Féminine!A7)</f>
        <v/>
      </c>
      <c r="W6" s="2" t="str">
        <f>IF(Féminine!B7="","",Féminine!B7)</f>
        <v/>
      </c>
      <c r="X6" s="1" t="str">
        <f>IF(Féminine!C7="","",Féminine!C7)</f>
        <v/>
      </c>
      <c r="Y6" s="2" t="str">
        <f>IF(Féminine!D7="","",Féminine!D7)</f>
        <v/>
      </c>
      <c r="Z6" s="12">
        <f>IF(AA6="","",3)</f>
        <v>3</v>
      </c>
      <c r="AA6" s="12" t="str">
        <f>IF(Jeune!A7="","",Jeune!A7)</f>
        <v>DECORMEILLE ENZO</v>
      </c>
      <c r="AB6" s="13" t="str">
        <f>IF(Jeune!B7="","",Jeune!B7)</f>
        <v>M</v>
      </c>
      <c r="AC6" s="12" t="str">
        <f>IF(Jeune!C7="","",Jeune!C7)</f>
        <v>CULT.LOIS.ANIM. SAUVIGNY LE</v>
      </c>
      <c r="AD6" s="13">
        <f>IF(Jeune!D7="","",Jeune!D7)</f>
        <v>0</v>
      </c>
    </row>
    <row r="7" spans="1:30" ht="15.75" x14ac:dyDescent="0.25">
      <c r="A7" s="12">
        <f>IF(B7="","",4)</f>
        <v>4</v>
      </c>
      <c r="B7" s="12" t="str">
        <f>IF('1ère catégorie'!A13="","",'1ère catégorie'!A13)</f>
        <v>LEBRUN GUILLAUME</v>
      </c>
      <c r="C7" s="13" t="str">
        <f>IF('1ère catégorie'!B13="","",'1ère catégorie'!B13)</f>
        <v>M</v>
      </c>
      <c r="D7" s="12" t="str">
        <f>IF('1ère catégorie'!C13="","",'1ère catégorie'!C13)</f>
        <v>ASSOCIATION ILEO 58 (TEAM IL</v>
      </c>
      <c r="E7" s="14">
        <f>IF('1ère catégorie'!D13="","",'1ère catégorie'!D13)</f>
        <v>22</v>
      </c>
      <c r="F7" s="12">
        <f>IF(G7="","",4)</f>
        <v>4</v>
      </c>
      <c r="G7" s="12" t="str">
        <f>IF('2ème catégorie'!A22="","",'2ème catégorie'!A22)</f>
        <v>MAQUET PHILIPPE</v>
      </c>
      <c r="H7" s="13" t="str">
        <f>IF('2ème catégorie'!B22="","",'2ème catégorie'!B22)</f>
        <v>M</v>
      </c>
      <c r="I7" s="12" t="str">
        <f>IF('2ème catégorie'!C22="","",'2ème catégorie'!C22)</f>
        <v>VELO CLUB DE CLAMECY</v>
      </c>
      <c r="J7" s="14">
        <f>IF('2ème catégorie'!D22="","",'2ème catégorie'!D22)</f>
        <v>34</v>
      </c>
      <c r="K7" s="12">
        <f>IF(L7="","",4)</f>
        <v>4</v>
      </c>
      <c r="L7" s="12" t="str">
        <f>IF('3ème catégorie'!A55="","",'3ème catégorie'!A55)</f>
        <v>LEDUC JEAN PAUL</v>
      </c>
      <c r="M7" s="13" t="str">
        <f>IF('3ème catégorie'!B55="","",'3ème catégorie'!B55)</f>
        <v>M</v>
      </c>
      <c r="N7" s="12" t="str">
        <f>IF('3ème catégorie'!C55="","",'3ème catégorie'!C55)</f>
        <v>LE BRAQUET OLYMPIEN</v>
      </c>
      <c r="O7" s="13">
        <f>IF('3ème catégorie'!D55="","",'3ème catégorie'!D55)</f>
        <v>30</v>
      </c>
      <c r="P7" s="12">
        <f>IF(Q7="","",4)</f>
        <v>4</v>
      </c>
      <c r="Q7" s="12" t="str">
        <f>IF('catégorie GS'!A5="","",'catégorie GS'!A5)</f>
        <v>BARBEAU JEAN LOUIS</v>
      </c>
      <c r="R7" s="13" t="str">
        <f>IF('catégorie GS'!B5="","",'catégorie GS'!B5)</f>
        <v>M</v>
      </c>
      <c r="S7" s="12" t="str">
        <f>IF('catégorie GS'!C5="","",'catégorie GS'!C5)</f>
        <v>A S P T T OMNISPORT NEVERS</v>
      </c>
      <c r="T7" s="13">
        <f>IF('catégorie GS'!D5="","",'catégorie GS'!D5)</f>
        <v>34</v>
      </c>
      <c r="U7" s="1" t="str">
        <f>IF(V7="","",4)</f>
        <v/>
      </c>
      <c r="V7" s="1" t="str">
        <f>IF(Féminine!A8="","",Féminine!A8)</f>
        <v/>
      </c>
      <c r="W7" s="2" t="str">
        <f>IF(Féminine!B8="","",Féminine!B8)</f>
        <v/>
      </c>
      <c r="X7" s="1" t="str">
        <f>IF(Féminine!C8="","",Féminine!C8)</f>
        <v/>
      </c>
      <c r="Y7" s="2" t="str">
        <f>IF(Féminine!D8="","",Féminine!D8)</f>
        <v/>
      </c>
      <c r="Z7" s="12">
        <f>IF(AA7="","",4)</f>
        <v>4</v>
      </c>
      <c r="AA7" s="12" t="str">
        <f>IF(Jeune!A8="","",Jeune!A8)</f>
        <v>KROPFELD LUCAS</v>
      </c>
      <c r="AB7" s="13" t="str">
        <f>IF(Jeune!B8="","",Jeune!B8)</f>
        <v>M</v>
      </c>
      <c r="AC7" s="12" t="str">
        <f>IF(Jeune!C8="","",Jeune!C8)</f>
        <v>UNION COSNOISE SPORTIVE U</v>
      </c>
      <c r="AD7" s="13">
        <f>IF(Jeune!D8="","",Jeune!D8)</f>
        <v>0</v>
      </c>
    </row>
    <row r="8" spans="1:30" ht="15.75" x14ac:dyDescent="0.25">
      <c r="A8" s="12">
        <f>IF(B8="","",5)</f>
        <v>5</v>
      </c>
      <c r="B8" s="12" t="str">
        <f>IF('1ère catégorie'!A15="","",'1ère catégorie'!A15)</f>
        <v>PHILIPPE DIDIER</v>
      </c>
      <c r="C8" s="13" t="str">
        <f>IF('1ère catégorie'!B15="","",'1ère catégorie'!B15)</f>
        <v>M</v>
      </c>
      <c r="D8" s="12" t="str">
        <f>IF('1ère catégorie'!C15="","",'1ère catégorie'!C15)</f>
        <v>ASSOCIATION ILEO 58 (TEAM IL</v>
      </c>
      <c r="E8" s="14">
        <f>IF('1ère catégorie'!D15="","",'1ère catégorie'!D15)</f>
        <v>18</v>
      </c>
      <c r="F8" s="12">
        <f>IF(G8="","",5)</f>
        <v>5</v>
      </c>
      <c r="G8" s="12" t="str">
        <f>IF('2ème catégorie'!A28="","",'2ème catégorie'!A28)</f>
        <v>SAUGERE JULIEN</v>
      </c>
      <c r="H8" s="13" t="str">
        <f>IF('2ème catégorie'!B28="","",'2ème catégorie'!B28)</f>
        <v>M</v>
      </c>
      <c r="I8" s="12" t="str">
        <f>IF('2ème catégorie'!C28="","",'2ème catégorie'!C28)</f>
        <v>ASSOCIATION ILEO 58 (TEAM IL</v>
      </c>
      <c r="J8" s="14">
        <f>IF('2ème catégorie'!D28="","",'2ème catégorie'!D28)</f>
        <v>34</v>
      </c>
      <c r="K8" s="12">
        <f>IF(L8="","",5)</f>
        <v>5</v>
      </c>
      <c r="L8" s="12" t="str">
        <f>IF('3ème catégorie'!A16="","",'3ème catégorie'!A16)</f>
        <v>BISCEGLIA DOMINIQUE</v>
      </c>
      <c r="M8" s="13" t="str">
        <f>IF('3ème catégorie'!B16="","",'3ème catégorie'!B16)</f>
        <v>M</v>
      </c>
      <c r="N8" s="12" t="str">
        <f>IF('3ème catégorie'!C16="","",'3ème catégorie'!C16)</f>
        <v>CLUB CYCLISTE CORBIGEOIS</v>
      </c>
      <c r="O8" s="13">
        <f>IF('3ème catégorie'!D16="","",'3ème catégorie'!D16)</f>
        <v>26</v>
      </c>
      <c r="P8" s="12">
        <f>IF(Q8="","",5)</f>
        <v>5</v>
      </c>
      <c r="Q8" s="12" t="str">
        <f>IF('catégorie GS'!A17="","",'catégorie GS'!A17)</f>
        <v>DE ROSSI ARMANDO</v>
      </c>
      <c r="R8" s="13" t="str">
        <f>IF('catégorie GS'!B17="","",'catégorie GS'!B17)</f>
        <v>M</v>
      </c>
      <c r="S8" s="12" t="str">
        <f>IF('catégorie GS'!C17="","",'catégorie GS'!C17)</f>
        <v>VELO CLUB DE CLAMECY</v>
      </c>
      <c r="T8" s="13">
        <f>IF('catégorie GS'!D17="","",'catégorie GS'!D17)</f>
        <v>26</v>
      </c>
      <c r="U8" s="1" t="str">
        <f>IF(V8="","",5)</f>
        <v/>
      </c>
      <c r="V8" s="1" t="str">
        <f>IF(Féminine!A9="","",Féminine!A9)</f>
        <v/>
      </c>
      <c r="W8" s="2" t="str">
        <f>IF(Féminine!B9="","",Féminine!B9)</f>
        <v/>
      </c>
      <c r="X8" s="1" t="str">
        <f>IF(Féminine!C9="","",Féminine!C9)</f>
        <v/>
      </c>
      <c r="Y8" s="2" t="str">
        <f>IF(Féminine!D9="","",Féminine!D9)</f>
        <v/>
      </c>
      <c r="Z8" s="12">
        <f>IF(AA8="","",5)</f>
        <v>5</v>
      </c>
      <c r="AA8" s="12" t="str">
        <f>IF(Jeune!A9="","",Jeune!A9)</f>
        <v>MABILAT ROMANE</v>
      </c>
      <c r="AB8" s="13" t="str">
        <f>IF(Jeune!B9="","",Jeune!B9)</f>
        <v>F</v>
      </c>
      <c r="AC8" s="12" t="str">
        <f>IF(Jeune!C9="","",Jeune!C9)</f>
        <v>VELO CLUB DE CLAMECY</v>
      </c>
      <c r="AD8" s="13">
        <f>IF(Jeune!D9="","",Jeune!D9)</f>
        <v>0</v>
      </c>
    </row>
    <row r="9" spans="1:30" ht="15.75" x14ac:dyDescent="0.25">
      <c r="A9" s="12">
        <f>IF(B9="","",6)</f>
        <v>6</v>
      </c>
      <c r="B9" s="12" t="str">
        <f>IF('1ère catégorie'!A7="","",'1ère catégorie'!A7)</f>
        <v>DUBOIS ALEXANDRE</v>
      </c>
      <c r="C9" s="13" t="str">
        <f>IF('1ère catégorie'!B7="","",'1ère catégorie'!B7)</f>
        <v>M</v>
      </c>
      <c r="D9" s="12" t="str">
        <f>IF('1ère catégorie'!C7="","",'1ère catégorie'!C7)</f>
        <v>CLUB MARZY CYCLISTE</v>
      </c>
      <c r="E9" s="14">
        <f>IF('1ère catégorie'!D7="","",'1ère catégorie'!D7)</f>
        <v>16</v>
      </c>
      <c r="F9" s="12">
        <f>IF(G9="","",6)</f>
        <v>6</v>
      </c>
      <c r="G9" s="12" t="str">
        <f>IF('2ème catégorie'!A23="","",'2ème catégorie'!A23)</f>
        <v>RAGUENEAU JEAN PIERRE</v>
      </c>
      <c r="H9" s="13" t="str">
        <f>IF('2ème catégorie'!B23="","",'2ème catégorie'!B23)</f>
        <v>M</v>
      </c>
      <c r="I9" s="12" t="str">
        <f>IF('2ème catégorie'!C23="","",'2ème catégorie'!C23)</f>
        <v>VELO CLUB DE CLAMECY</v>
      </c>
      <c r="J9" s="14">
        <f>IF('2ème catégorie'!D23="","",'2ème catégorie'!D23)</f>
        <v>28</v>
      </c>
      <c r="K9" s="12">
        <f>IF(L9="","",6)</f>
        <v>6</v>
      </c>
      <c r="L9" s="12" t="str">
        <f>IF('3ème catégorie'!A25="","",'3ème catégorie'!A25)</f>
        <v>CHARLET ALEXANDRE</v>
      </c>
      <c r="M9" s="13" t="str">
        <f>IF('3ème catégorie'!B25="","",'3ème catégorie'!B25)</f>
        <v>M</v>
      </c>
      <c r="N9" s="12" t="str">
        <f>IF('3ème catégorie'!C25="","",'3ème catégorie'!C25)</f>
        <v>A S P T T OMNISPORT NEVERS</v>
      </c>
      <c r="O9" s="13">
        <f>IF('3ème catégorie'!D25="","",'3ème catégorie'!D25)</f>
        <v>26</v>
      </c>
      <c r="P9" s="12">
        <f>IF(Q9="","",6)</f>
        <v>6</v>
      </c>
      <c r="Q9" s="12" t="str">
        <f>IF('catégorie GS'!A29="","",'catégorie GS'!A29)</f>
        <v>JAROUSSE JEAN</v>
      </c>
      <c r="R9" s="13" t="str">
        <f>IF('catégorie GS'!B29="","",'catégorie GS'!B29)</f>
        <v>M</v>
      </c>
      <c r="S9" s="12" t="str">
        <f>IF('catégorie GS'!C29="","",'catégorie GS'!C29)</f>
        <v>VELO CLUB DE CLAMECY UFO</v>
      </c>
      <c r="T9" s="13">
        <f>IF('catégorie GS'!D29="","",'catégorie GS'!D29)</f>
        <v>26</v>
      </c>
      <c r="U9" s="1" t="str">
        <f>IF(V9="","",6)</f>
        <v/>
      </c>
      <c r="V9" s="1" t="str">
        <f>IF(Féminine!A10="","",Féminine!A10)</f>
        <v/>
      </c>
      <c r="W9" s="2" t="str">
        <f>IF(Féminine!B10="","",Féminine!B10)</f>
        <v/>
      </c>
      <c r="X9" s="1" t="str">
        <f>IF(Féminine!C10="","",Féminine!C10)</f>
        <v/>
      </c>
      <c r="Y9" s="2" t="str">
        <f>IF(Féminine!D10="","",Féminine!D10)</f>
        <v/>
      </c>
      <c r="Z9" s="12">
        <f>IF(AA9="","",6)</f>
        <v>6</v>
      </c>
      <c r="AA9" s="12" t="str">
        <f>IF(Jeune!A10="","",Jeune!A10)</f>
        <v>MARTINEZ LENNY</v>
      </c>
      <c r="AB9" s="13" t="str">
        <f>IF(Jeune!B10="","",Jeune!B10)</f>
        <v>M</v>
      </c>
      <c r="AC9" s="12" t="str">
        <f>IF(Jeune!C10="","",Jeune!C10)</f>
        <v>CLUB MARZY CYCLISTE</v>
      </c>
      <c r="AD9" s="13">
        <f>IF(Jeune!D10="","",Jeune!D10)</f>
        <v>0</v>
      </c>
    </row>
    <row r="10" spans="1:30" ht="15.75" x14ac:dyDescent="0.25">
      <c r="A10" s="12">
        <f>IF(B10="","",7)</f>
        <v>7</v>
      </c>
      <c r="B10" s="12" t="str">
        <f>IF('1ère catégorie'!A9="","",'1ère catégorie'!A9)</f>
        <v>FLACELIERE CHRISTOPHE</v>
      </c>
      <c r="C10" s="13" t="str">
        <f>IF('1ère catégorie'!B9="","",'1ère catégorie'!B9)</f>
        <v>M</v>
      </c>
      <c r="D10" s="12" t="str">
        <f>IF('1ère catégorie'!C9="","",'1ère catégorie'!C9)</f>
        <v>VELO CLUB DE CLAMECY</v>
      </c>
      <c r="E10" s="14">
        <f>IF('1ère catégorie'!D9="","",'1ère catégorie'!D9)</f>
        <v>12</v>
      </c>
      <c r="F10" s="12">
        <f>IF(G10="","",7)</f>
        <v>7</v>
      </c>
      <c r="G10" s="12" t="str">
        <f>IF('2ème catégorie'!A20="","",'2ème catégorie'!A20)</f>
        <v>LABOUREAU BRUNO</v>
      </c>
      <c r="H10" s="13" t="str">
        <f>IF('2ème catégorie'!B20="","",'2ème catégorie'!B20)</f>
        <v>M</v>
      </c>
      <c r="I10" s="12" t="str">
        <f>IF('2ème catégorie'!C20="","",'2ème catégorie'!C20)</f>
        <v>CULT.LOIS.ANIM. SAUVIGNY LE</v>
      </c>
      <c r="J10" s="14">
        <f>IF('2ème catégorie'!D20="","",'2ème catégorie'!D20)</f>
        <v>26</v>
      </c>
      <c r="K10" s="12">
        <f>IF(L10="","",7)</f>
        <v>7</v>
      </c>
      <c r="L10" s="12" t="str">
        <f>IF('3ème catégorie'!A13="","",'3ème catégorie'!A13)</f>
        <v>BERTRAND CHRISTIAN</v>
      </c>
      <c r="M10" s="13" t="str">
        <f>IF('3ème catégorie'!B13="","",'3ème catégorie'!B13)</f>
        <v>M</v>
      </c>
      <c r="N10" s="12" t="str">
        <f>IF('3ème catégorie'!C13="","",'3ème catégorie'!C13)</f>
        <v>A S P T T OMNISPORT NEVERS</v>
      </c>
      <c r="O10" s="13">
        <f>IF('3ème catégorie'!D13="","",'3ème catégorie'!D13)</f>
        <v>22</v>
      </c>
      <c r="P10" s="12">
        <f>IF(Q10="","",7)</f>
        <v>7</v>
      </c>
      <c r="Q10" s="12" t="str">
        <f>IF('catégorie GS'!A20="","",'catégorie GS'!A20)</f>
        <v>DESMAREST JEAN CLAUDE</v>
      </c>
      <c r="R10" s="13" t="str">
        <f>IF('catégorie GS'!B20="","",'catégorie GS'!B20)</f>
        <v>M</v>
      </c>
      <c r="S10" s="12" t="str">
        <f>IF('catégorie GS'!C20="","",'catégorie GS'!C20)</f>
        <v>ASSOC. CYCLISTE DECIZE LA</v>
      </c>
      <c r="T10" s="13">
        <f>IF('catégorie GS'!D20="","",'catégorie GS'!D20)</f>
        <v>24</v>
      </c>
      <c r="U10" s="1" t="str">
        <f>IF(V10="","",7)</f>
        <v/>
      </c>
      <c r="V10" s="1" t="str">
        <f>IF(Féminine!A11="","",Féminine!A11)</f>
        <v/>
      </c>
      <c r="W10" s="2" t="str">
        <f>IF(Féminine!B11="","",Féminine!B11)</f>
        <v/>
      </c>
      <c r="X10" s="1" t="str">
        <f>IF(Féminine!C11="","",Féminine!C11)</f>
        <v/>
      </c>
      <c r="Y10" s="2" t="str">
        <f>IF(Féminine!D11="","",Féminine!D11)</f>
        <v/>
      </c>
      <c r="Z10" s="1" t="str">
        <f>IF(AA10="","",7)</f>
        <v/>
      </c>
      <c r="AA10" s="1" t="str">
        <f>IF(Jeune!A11="","",Jeune!A11)</f>
        <v/>
      </c>
      <c r="AB10" s="2" t="str">
        <f>IF(Jeune!B11="","",Jeune!B11)</f>
        <v/>
      </c>
      <c r="AC10" s="1" t="str">
        <f>IF(Jeune!C11="","",Jeune!C11)</f>
        <v/>
      </c>
      <c r="AD10" s="2" t="str">
        <f>IF(Jeune!D11="","",Jeune!D11)</f>
        <v/>
      </c>
    </row>
    <row r="11" spans="1:30" ht="15.75" x14ac:dyDescent="0.25">
      <c r="A11" s="12">
        <f>IF(B11="","",8)</f>
        <v>8</v>
      </c>
      <c r="B11" s="12" t="str">
        <f>IF('1ère catégorie'!A11="","",'1ère catégorie'!A11)</f>
        <v>LAVALLADE GERARD</v>
      </c>
      <c r="C11" s="13" t="str">
        <f>IF('1ère catégorie'!B11="","",'1ère catégorie'!B11)</f>
        <v>M</v>
      </c>
      <c r="D11" s="12" t="str">
        <f>IF('1ère catégorie'!C11="","",'1ère catégorie'!C11)</f>
        <v>AURORE SPORT.ET CULT. FOUR</v>
      </c>
      <c r="E11" s="14">
        <f>IF('1ère catégorie'!D11="","",'1ère catégorie'!D11)</f>
        <v>10</v>
      </c>
      <c r="F11" s="12">
        <f>IF(G11="","",8)</f>
        <v>8</v>
      </c>
      <c r="G11" s="12" t="str">
        <f>IF('2ème catégorie'!A5="","",'2ème catégorie'!A5)</f>
        <v>BELLIO JEAN FRANCOIS</v>
      </c>
      <c r="H11" s="13" t="str">
        <f>IF('2ème catégorie'!B5="","",'2ème catégorie'!B5)</f>
        <v>M</v>
      </c>
      <c r="I11" s="12" t="str">
        <f>IF('2ème catégorie'!C5="","",'2ème catégorie'!C5)</f>
        <v>VELO SPORT NIVERNAIS MORV</v>
      </c>
      <c r="J11" s="14">
        <f>IF('2ème catégorie'!D5="","",'2ème catégorie'!D5)</f>
        <v>20</v>
      </c>
      <c r="K11" s="12">
        <f>IF(L11="","",8)</f>
        <v>8</v>
      </c>
      <c r="L11" s="12" t="str">
        <f>IF('3ème catégorie'!A73="","",'3ème catégorie'!A73)</f>
        <v>RETHY ALEXIS</v>
      </c>
      <c r="M11" s="13" t="str">
        <f>IF('3ème catégorie'!B73="","",'3ème catégorie'!B73)</f>
        <v>M</v>
      </c>
      <c r="N11" s="12" t="str">
        <f>IF('3ème catégorie'!C73="","",'3ème catégorie'!C73)</f>
        <v>CULT.LOIS.ANIM. SAUVIGNY LE</v>
      </c>
      <c r="O11" s="13">
        <f>IF('3ème catégorie'!D73="","",'3ème catégorie'!D73)</f>
        <v>22</v>
      </c>
      <c r="P11" s="12">
        <f>IF(Q11="","",8)</f>
        <v>8</v>
      </c>
      <c r="Q11" s="12" t="str">
        <f>IF('catégorie GS'!A30="","",'catégorie GS'!A30)</f>
        <v>KAPLON JEAN LOUIS</v>
      </c>
      <c r="R11" s="13" t="str">
        <f>IF('catégorie GS'!B30="","",'catégorie GS'!B30)</f>
        <v>M</v>
      </c>
      <c r="S11" s="12" t="str">
        <f>IF('catégorie GS'!C30="","",'catégorie GS'!C30)</f>
        <v>ASSOC. CYCLISTE DECIZE LA</v>
      </c>
      <c r="T11" s="13">
        <f>IF('catégorie GS'!D30="","",'catégorie GS'!D30)</f>
        <v>24</v>
      </c>
      <c r="U11" s="1" t="str">
        <f>IF(V11="","",8)</f>
        <v/>
      </c>
      <c r="V11" s="1" t="str">
        <f>IF(Féminine!A12="","",Féminine!A12)</f>
        <v/>
      </c>
      <c r="W11" s="2" t="str">
        <f>IF(Féminine!B12="","",Féminine!B12)</f>
        <v/>
      </c>
      <c r="X11" s="1" t="str">
        <f>IF(Féminine!C12="","",Féminine!C12)</f>
        <v/>
      </c>
      <c r="Y11" s="2" t="str">
        <f>IF(Féminine!D12="","",Féminine!D12)</f>
        <v/>
      </c>
      <c r="Z11" s="1" t="str">
        <f>IF(AA11="","",8)</f>
        <v/>
      </c>
      <c r="AA11" s="1" t="str">
        <f>IF(Jeune!A12="","",Jeune!A12)</f>
        <v/>
      </c>
      <c r="AB11" s="2" t="str">
        <f>IF(Jeune!B12="","",Jeune!B12)</f>
        <v/>
      </c>
      <c r="AC11" s="1" t="str">
        <f>IF(Jeune!C12="","",Jeune!C12)</f>
        <v/>
      </c>
      <c r="AD11" s="2" t="str">
        <f>IF(Jeune!D12="","",Jeune!D12)</f>
        <v/>
      </c>
    </row>
    <row r="12" spans="1:30" ht="15.75" x14ac:dyDescent="0.25">
      <c r="A12" s="12">
        <f>IF(B12="","",9)</f>
        <v>9</v>
      </c>
      <c r="B12" s="12" t="str">
        <f>IF('1ère catégorie'!A5="","",'1ère catégorie'!A5)</f>
        <v>ANGOT SYLVAIN</v>
      </c>
      <c r="C12" s="13" t="str">
        <f>IF('1ère catégorie'!B5="","",'1ère catégorie'!B5)</f>
        <v>M</v>
      </c>
      <c r="D12" s="12" t="str">
        <f>IF('1ère catégorie'!C5="","",'1ère catégorie'!C5)</f>
        <v>A S P T T OMNISPORT NEVERS</v>
      </c>
      <c r="E12" s="14">
        <f>IF('1ère catégorie'!D5="","",'1ère catégorie'!D5)</f>
        <v>0</v>
      </c>
      <c r="F12" s="12">
        <f>IF(G12="","",9)</f>
        <v>9</v>
      </c>
      <c r="G12" s="12" t="str">
        <f>IF('2ème catégorie'!A10="","",'2ème catégorie'!A10)</f>
        <v>BROT MORGAN</v>
      </c>
      <c r="H12" s="13" t="str">
        <f>IF('2ème catégorie'!B10="","",'2ème catégorie'!B10)</f>
        <v>M</v>
      </c>
      <c r="I12" s="12" t="str">
        <f>IF('2ème catégorie'!C10="","",'2ème catégorie'!C10)</f>
        <v>VELO SPORT NIVERNAIS MORV</v>
      </c>
      <c r="J12" s="14">
        <f>IF('2ème catégorie'!D10="","",'2ème catégorie'!D10)</f>
        <v>20</v>
      </c>
      <c r="K12" s="12">
        <f>IF(L12="","",9)</f>
        <v>9</v>
      </c>
      <c r="L12" s="12" t="str">
        <f>IF('3ème catégorie'!A82="","",'3ème catégorie'!A82)</f>
        <v>VILLAIN JEAN-JACQUES</v>
      </c>
      <c r="M12" s="13" t="str">
        <f>IF('3ème catégorie'!B82="","",'3ème catégorie'!B82)</f>
        <v>M</v>
      </c>
      <c r="N12" s="12" t="str">
        <f>IF('3ème catégorie'!C82="","",'3ème catégorie'!C82)</f>
        <v>VELO SPORT NIVERNAIS MORV</v>
      </c>
      <c r="O12" s="13">
        <f>IF('3ème catégorie'!D82="","",'3ème catégorie'!D82)</f>
        <v>22</v>
      </c>
      <c r="P12" s="12">
        <f>IF(Q12="","",9)</f>
        <v>9</v>
      </c>
      <c r="Q12" s="12" t="str">
        <f>IF('catégorie GS'!A24="","",'catégorie GS'!A24)</f>
        <v>GUERIN THIERRY</v>
      </c>
      <c r="R12" s="13" t="str">
        <f>IF('catégorie GS'!B24="","",'catégorie GS'!B24)</f>
        <v>M</v>
      </c>
      <c r="S12" s="12" t="str">
        <f>IF('catégorie GS'!C24="","",'catégorie GS'!C24)</f>
        <v>VELO CLUB DE CLAMECY UFO</v>
      </c>
      <c r="T12" s="13">
        <f>IF('catégorie GS'!D24="","",'catégorie GS'!D24)</f>
        <v>20</v>
      </c>
      <c r="U12" s="1" t="str">
        <f>IF(V12="","",9)</f>
        <v/>
      </c>
      <c r="V12" s="1" t="str">
        <f>IF(Féminine!A13="","",Féminine!A13)</f>
        <v/>
      </c>
      <c r="W12" s="2" t="str">
        <f>IF(Féminine!B13="","",Féminine!B13)</f>
        <v/>
      </c>
      <c r="X12" s="1" t="str">
        <f>IF(Féminine!C13="","",Féminine!C13)</f>
        <v/>
      </c>
      <c r="Y12" s="2" t="str">
        <f>IF(Féminine!D13="","",Féminine!D13)</f>
        <v/>
      </c>
      <c r="Z12" s="1" t="str">
        <f>IF(AA12="","",9)</f>
        <v/>
      </c>
      <c r="AA12" s="1" t="str">
        <f>IF(Jeune!A13="","",Jeune!A13)</f>
        <v/>
      </c>
      <c r="AB12" s="2" t="str">
        <f>IF(Jeune!B13="","",Jeune!B13)</f>
        <v/>
      </c>
      <c r="AC12" s="1" t="str">
        <f>IF(Jeune!C13="","",Jeune!C13)</f>
        <v/>
      </c>
      <c r="AD12" s="2" t="str">
        <f>IF(Jeune!D13="","",Jeune!D13)</f>
        <v/>
      </c>
    </row>
    <row r="13" spans="1:30" ht="15.75" x14ac:dyDescent="0.25">
      <c r="A13" s="12">
        <f>IF(B13="","",10)</f>
        <v>10</v>
      </c>
      <c r="B13" s="12" t="str">
        <f>IF('1ère catégorie'!A6="","",'1ère catégorie'!A6)</f>
        <v>CHEDAL ROBIN</v>
      </c>
      <c r="C13" s="13" t="str">
        <f>IF('1ère catégorie'!B6="","",'1ère catégorie'!B6)</f>
        <v>M</v>
      </c>
      <c r="D13" s="12" t="str">
        <f>IF('1ère catégorie'!C6="","",'1ère catégorie'!C6)</f>
        <v>CLUB CYCLISTE CORBIGEOIS</v>
      </c>
      <c r="E13" s="14">
        <f>IF('1ère catégorie'!D6="","",'1ère catégorie'!D6)</f>
        <v>0</v>
      </c>
      <c r="F13" s="12">
        <f>IF(G13="","",10)</f>
        <v>10</v>
      </c>
      <c r="G13" s="12" t="str">
        <f>IF('2ème catégorie'!A14="","",'2ème catégorie'!A14)</f>
        <v>COUSIN EMERIC</v>
      </c>
      <c r="H13" s="13" t="str">
        <f>IF('2ème catégorie'!B14="","",'2ème catégorie'!B14)</f>
        <v>M</v>
      </c>
      <c r="I13" s="12" t="str">
        <f>IF('2ème catégorie'!C14="","",'2ème catégorie'!C14)</f>
        <v>VELO SPORT NIVERNAIS MORV</v>
      </c>
      <c r="J13" s="14">
        <f>IF('2ème catégorie'!D14="","",'2ème catégorie'!D14)</f>
        <v>20</v>
      </c>
      <c r="K13" s="12">
        <f>IF(L13="","",10)</f>
        <v>10</v>
      </c>
      <c r="L13" s="12" t="str">
        <f>IF('3ème catégorie'!A12="","",'3ème catégorie'!A12)</f>
        <v>BERGERET MICHEL</v>
      </c>
      <c r="M13" s="13" t="str">
        <f>IF('3ème catégorie'!B12="","",'3ème catégorie'!B12)</f>
        <v>M</v>
      </c>
      <c r="N13" s="12" t="str">
        <f>IF('3ème catégorie'!C12="","",'3ème catégorie'!C12)</f>
        <v>UNION COSNOISE SPORTIVE U</v>
      </c>
      <c r="O13" s="13">
        <f>IF('3ème catégorie'!D12="","",'3ème catégorie'!D12)</f>
        <v>20</v>
      </c>
      <c r="P13" s="12">
        <f>IF(Q13="","",10)</f>
        <v>10</v>
      </c>
      <c r="Q13" s="12" t="str">
        <f>IF('catégorie GS'!A46="","",'catégorie GS'!A46)</f>
        <v>VALLEZ FRANCIS</v>
      </c>
      <c r="R13" s="13" t="str">
        <f>IF('catégorie GS'!B46="","",'catégorie GS'!B46)</f>
        <v>M</v>
      </c>
      <c r="S13" s="12" t="str">
        <f>IF('catégorie GS'!C46="","",'catégorie GS'!C46)</f>
        <v>AURORE SPORT.ET CULT. FOUR</v>
      </c>
      <c r="T13" s="13">
        <f>IF('catégorie GS'!D46="","",'catégorie GS'!D46)</f>
        <v>18</v>
      </c>
      <c r="U13" s="1" t="str">
        <f>IF(V13="","",10)</f>
        <v/>
      </c>
      <c r="V13" s="1" t="str">
        <f>IF(Féminine!A14="","",Féminine!A14)</f>
        <v/>
      </c>
      <c r="W13" s="2" t="str">
        <f>IF(Féminine!B14="","",Féminine!B14)</f>
        <v/>
      </c>
      <c r="X13" s="1" t="str">
        <f>IF(Féminine!C14="","",Féminine!C14)</f>
        <v/>
      </c>
      <c r="Y13" s="2" t="str">
        <f>IF(Féminine!D14="","",Féminine!D14)</f>
        <v/>
      </c>
      <c r="Z13" s="1" t="str">
        <f>IF(AA13="","",10)</f>
        <v/>
      </c>
      <c r="AA13" s="1" t="str">
        <f>IF(Jeune!A14="","",Jeune!A14)</f>
        <v/>
      </c>
      <c r="AB13" s="2" t="str">
        <f>IF(Jeune!B14="","",Jeune!B14)</f>
        <v/>
      </c>
      <c r="AC13" s="1" t="str">
        <f>IF(Jeune!C14="","",Jeune!C14)</f>
        <v/>
      </c>
      <c r="AD13" s="2" t="str">
        <f>IF(Jeune!D14="","",Jeune!D14)</f>
        <v/>
      </c>
    </row>
    <row r="14" spans="1:30" ht="15.75" x14ac:dyDescent="0.25">
      <c r="A14" s="12">
        <f>IF(B14="","",11)</f>
        <v>11</v>
      </c>
      <c r="B14" s="12" t="str">
        <f>IF('1ère catégorie'!A12="","",'1ère catégorie'!A12)</f>
        <v>LEBLANC LUC</v>
      </c>
      <c r="C14" s="13" t="str">
        <f>IF('1ère catégorie'!B12="","",'1ère catégorie'!B12)</f>
        <v>M</v>
      </c>
      <c r="D14" s="12" t="str">
        <f>IF('1ère catégorie'!C12="","",'1ère catégorie'!C12)</f>
        <v>VELO SPORT NIVERNAIS MORV</v>
      </c>
      <c r="E14" s="14">
        <f>IF('1ère catégorie'!D12="","",'1ère catégorie'!D12)</f>
        <v>0</v>
      </c>
      <c r="F14" s="12">
        <f>IF(G14="","",11)</f>
        <v>11</v>
      </c>
      <c r="G14" s="12" t="str">
        <f>IF('2ème catégorie'!A16="","",'2ème catégorie'!A16)</f>
        <v>DAVADANT JULES</v>
      </c>
      <c r="H14" s="13" t="str">
        <f>IF('2ème catégorie'!B16="","",'2ème catégorie'!B16)</f>
        <v>M</v>
      </c>
      <c r="I14" s="12" t="str">
        <f>IF('2ème catégorie'!C16="","",'2ème catégorie'!C16)</f>
        <v>CLUB CYCLISTE CORBIGEOIS</v>
      </c>
      <c r="J14" s="14">
        <f>IF('2ème catégorie'!D16="","",'2ème catégorie'!D16)</f>
        <v>20</v>
      </c>
      <c r="K14" s="12">
        <f>IF(L14="","",11)</f>
        <v>11</v>
      </c>
      <c r="L14" s="12" t="str">
        <f>IF('3ème catégorie'!A33="","",'3ème catégorie'!A33)</f>
        <v>DUBOIS DOMINIQUE</v>
      </c>
      <c r="M14" s="13" t="str">
        <f>IF('3ème catégorie'!B33="","",'3ème catégorie'!B33)</f>
        <v>M</v>
      </c>
      <c r="N14" s="12" t="str">
        <f>IF('3ème catégorie'!C33="","",'3ème catégorie'!C33)</f>
        <v>A S P T T OMNISPORT NEVERS</v>
      </c>
      <c r="O14" s="13">
        <f>IF('3ème catégorie'!D33="","",'3ème catégorie'!D33)</f>
        <v>20</v>
      </c>
      <c r="P14" s="12">
        <f>IF(Q14="","",11)</f>
        <v>11</v>
      </c>
      <c r="Q14" s="12" t="str">
        <f>IF('catégorie GS'!A14="","",'catégorie GS'!A14)</f>
        <v>BRUNET GERARD</v>
      </c>
      <c r="R14" s="13" t="str">
        <f>IF('catégorie GS'!B14="","",'catégorie GS'!B14)</f>
        <v>M</v>
      </c>
      <c r="S14" s="12" t="str">
        <f>IF('catégorie GS'!C14="","",'catégorie GS'!C14)</f>
        <v>A S P T T OMNISPORT NEVERS</v>
      </c>
      <c r="T14" s="13">
        <f>IF('catégorie GS'!D14="","",'catégorie GS'!D14)</f>
        <v>14</v>
      </c>
      <c r="U14" s="1" t="str">
        <f>IF(V14="","",11)</f>
        <v/>
      </c>
      <c r="V14" s="1" t="str">
        <f>IF(Féminine!A15="","",Féminine!A15)</f>
        <v/>
      </c>
      <c r="W14" s="2" t="str">
        <f>IF(Féminine!B15="","",Féminine!B15)</f>
        <v/>
      </c>
      <c r="X14" s="1" t="str">
        <f>IF(Féminine!C15="","",Féminine!C15)</f>
        <v/>
      </c>
      <c r="Y14" s="2" t="str">
        <f>IF(Féminine!D15="","",Féminine!D15)</f>
        <v/>
      </c>
      <c r="Z14" s="1" t="str">
        <f>IF(AA14="","",11)</f>
        <v/>
      </c>
      <c r="AA14" s="1" t="str">
        <f>IF(Jeune!A15="","",Jeune!A15)</f>
        <v/>
      </c>
      <c r="AB14" s="2" t="str">
        <f>IF(Jeune!B15="","",Jeune!B15)</f>
        <v/>
      </c>
      <c r="AC14" s="1" t="str">
        <f>IF(Jeune!C15="","",Jeune!C15)</f>
        <v/>
      </c>
      <c r="AD14" s="2" t="str">
        <f>IF(Jeune!D15="","",Jeune!D15)</f>
        <v/>
      </c>
    </row>
    <row r="15" spans="1:30" ht="15.75" x14ac:dyDescent="0.25">
      <c r="A15" s="12">
        <f>IF(B15="","",12)</f>
        <v>12</v>
      </c>
      <c r="B15" s="12" t="str">
        <f>IF('1ère catégorie'!A14="","",'1ère catégorie'!A14)</f>
        <v>MARTIN LAURENT</v>
      </c>
      <c r="C15" s="13" t="str">
        <f>IF('1ère catégorie'!B14="","",'1ère catégorie'!B14)</f>
        <v>M</v>
      </c>
      <c r="D15" s="12" t="str">
        <f>IF('1ère catégorie'!C14="","",'1ère catégorie'!C14)</f>
        <v>LE BRAQUET OLYMPIEN</v>
      </c>
      <c r="E15" s="14">
        <f>IF('1ère catégorie'!D14="","",'1ère catégorie'!D14)</f>
        <v>0</v>
      </c>
      <c r="F15" s="12">
        <f>IF(G15="","",12)</f>
        <v>12</v>
      </c>
      <c r="G15" s="12" t="str">
        <f>IF('2ème catégorie'!A24="","",'2ème catégorie'!A24)</f>
        <v>RICHARD CHRISTOPHE</v>
      </c>
      <c r="H15" s="13" t="str">
        <f>IF('2ème catégorie'!B24="","",'2ème catégorie'!B24)</f>
        <v>M</v>
      </c>
      <c r="I15" s="12" t="str">
        <f>IF('2ème catégorie'!C24="","",'2ème catégorie'!C24)</f>
        <v>ASSOCIATION ILEO 58 (TEAM IL</v>
      </c>
      <c r="J15" s="14">
        <f>IF('2ème catégorie'!D24="","",'2ème catégorie'!D24)</f>
        <v>20</v>
      </c>
      <c r="K15" s="12">
        <f>IF(L15="","",12)</f>
        <v>12</v>
      </c>
      <c r="L15" s="12" t="str">
        <f>IF('3ème catégorie'!A38="","",'3ème catégorie'!A38)</f>
        <v>FLORANCE FREDERIC</v>
      </c>
      <c r="M15" s="13" t="str">
        <f>IF('3ème catégorie'!B38="","",'3ème catégorie'!B38)</f>
        <v>M</v>
      </c>
      <c r="N15" s="12" t="str">
        <f>IF('3ème catégorie'!C38="","",'3ème catégorie'!C38)</f>
        <v>ASSOC. CYCLISTE DECIZE LA</v>
      </c>
      <c r="O15" s="13">
        <f>IF('3ème catégorie'!D38="","",'3ème catégorie'!D38)</f>
        <v>20</v>
      </c>
      <c r="P15" s="12">
        <f>IF(Q15="","",12)</f>
        <v>12</v>
      </c>
      <c r="Q15" s="12" t="str">
        <f>IF('catégorie GS'!A23="","",'catégorie GS'!A23)</f>
        <v>GRZESIAK SEBASTIEN</v>
      </c>
      <c r="R15" s="13" t="str">
        <f>IF('catégorie GS'!B23="","",'catégorie GS'!B23)</f>
        <v>M</v>
      </c>
      <c r="S15" s="12" t="str">
        <f>IF('catégorie GS'!C23="","",'catégorie GS'!C23)</f>
        <v>UNION COSNOISE SPORTIVE U</v>
      </c>
      <c r="T15" s="13">
        <f>IF('catégorie GS'!D23="","",'catégorie GS'!D23)</f>
        <v>12</v>
      </c>
      <c r="U15" s="1" t="str">
        <f>IF(V15="","",12)</f>
        <v/>
      </c>
      <c r="V15" s="1" t="str">
        <f>IF(Féminine!A16="","",Féminine!A16)</f>
        <v/>
      </c>
      <c r="W15" s="2" t="str">
        <f>IF(Féminine!B16="","",Féminine!B16)</f>
        <v/>
      </c>
      <c r="X15" s="1" t="str">
        <f>IF(Féminine!C16="","",Féminine!C16)</f>
        <v/>
      </c>
      <c r="Y15" s="2" t="str">
        <f>IF(Féminine!D16="","",Féminine!D16)</f>
        <v/>
      </c>
      <c r="Z15" s="1" t="str">
        <f>IF(AA15="","",12)</f>
        <v/>
      </c>
      <c r="AA15" s="1" t="str">
        <f>IF(Jeune!A16="","",Jeune!A16)</f>
        <v/>
      </c>
      <c r="AB15" s="2" t="str">
        <f>IF(Jeune!B16="","",Jeune!B16)</f>
        <v/>
      </c>
      <c r="AC15" s="1" t="str">
        <f>IF(Jeune!C16="","",Jeune!C16)</f>
        <v/>
      </c>
      <c r="AD15" s="2" t="str">
        <f>IF(Jeune!D16="","",Jeune!D16)</f>
        <v/>
      </c>
    </row>
    <row r="16" spans="1:30" ht="15.75" x14ac:dyDescent="0.25">
      <c r="A16" s="12">
        <f>IF(B16="","",13)</f>
        <v>13</v>
      </c>
      <c r="B16" s="12" t="str">
        <f>IF('1ère catégorie'!A17="","",'1ère catégorie'!A17)</f>
        <v>VATTAN FABIEN</v>
      </c>
      <c r="C16" s="13" t="str">
        <f>IF('1ère catégorie'!B17="","",'1ère catégorie'!B17)</f>
        <v>M</v>
      </c>
      <c r="D16" s="12" t="str">
        <f>IF('1ère catégorie'!C17="","",'1ère catégorie'!C17)</f>
        <v>JEUNE GARDE SPORTIVE NIVE</v>
      </c>
      <c r="E16" s="14">
        <f>IF('1ère catégorie'!D17="","",'1ère catégorie'!D17)</f>
        <v>0</v>
      </c>
      <c r="F16" s="12">
        <f>IF(G16="","",13)</f>
        <v>13</v>
      </c>
      <c r="G16" s="12" t="str">
        <f>IF('2ème catégorie'!A15="","",'2ème catégorie'!A15)</f>
        <v>CROTTET FIGEAT ARNAUD</v>
      </c>
      <c r="H16" s="13" t="str">
        <f>IF('2ème catégorie'!B15="","",'2ème catégorie'!B15)</f>
        <v>M</v>
      </c>
      <c r="I16" s="12" t="str">
        <f>IF('2ème catégorie'!C15="","",'2ème catégorie'!C15)</f>
        <v>LE BRAQUET OLYMPIEN</v>
      </c>
      <c r="J16" s="14">
        <f>IF('2ème catégorie'!D15="","",'2ème catégorie'!D15)</f>
        <v>18</v>
      </c>
      <c r="K16" s="12">
        <f>IF(L16="","",13)</f>
        <v>13</v>
      </c>
      <c r="L16" s="12" t="str">
        <f>IF('3ème catégorie'!A43="","",'3ème catégorie'!A43)</f>
        <v>GRANDJEAN DAVID</v>
      </c>
      <c r="M16" s="13" t="str">
        <f>IF('3ème catégorie'!B43="","",'3ème catégorie'!B43)</f>
        <v>M</v>
      </c>
      <c r="N16" s="12" t="str">
        <f>IF('3ème catégorie'!C43="","",'3ème catégorie'!C43)</f>
        <v>A S P T T OMNISPORT NEVERS</v>
      </c>
      <c r="O16" s="13">
        <f>IF('3ème catégorie'!D43="","",'3ème catégorie'!D43)</f>
        <v>20</v>
      </c>
      <c r="P16" s="12">
        <f>IF(Q16="","",13)</f>
        <v>13</v>
      </c>
      <c r="Q16" s="12" t="str">
        <f>IF('catégorie GS'!A7="","",'catégorie GS'!A7)</f>
        <v>BERTRAND PHILIPPE</v>
      </c>
      <c r="R16" s="13" t="str">
        <f>IF('catégorie GS'!B7="","",'catégorie GS'!B7)</f>
        <v>M</v>
      </c>
      <c r="S16" s="12" t="str">
        <f>IF('catégorie GS'!C7="","",'catégorie GS'!C7)</f>
        <v>AURORE SPORT.ET CULT. FOUR</v>
      </c>
      <c r="T16" s="13">
        <f>IF('catégorie GS'!D7="","",'catégorie GS'!D7)</f>
        <v>10</v>
      </c>
      <c r="U16" s="1" t="str">
        <f>IF(V16="","",13)</f>
        <v/>
      </c>
      <c r="V16" s="1" t="str">
        <f>IF(Féminine!A17="","",Féminine!A17)</f>
        <v/>
      </c>
      <c r="W16" s="2" t="str">
        <f>IF(Féminine!B17="","",Féminine!B17)</f>
        <v/>
      </c>
      <c r="X16" s="1" t="str">
        <f>IF(Féminine!C17="","",Féminine!C17)</f>
        <v/>
      </c>
      <c r="Y16" s="2" t="str">
        <f>IF(Féminine!D17="","",Féminine!D17)</f>
        <v/>
      </c>
      <c r="Z16" s="1" t="str">
        <f>IF(AA16="","",13)</f>
        <v/>
      </c>
      <c r="AA16" s="1" t="str">
        <f>IF(Jeune!A17="","",Jeune!A17)</f>
        <v/>
      </c>
      <c r="AB16" s="2" t="str">
        <f>IF(Jeune!B17="","",Jeune!B17)</f>
        <v/>
      </c>
      <c r="AC16" s="1" t="str">
        <f>IF(Jeune!C17="","",Jeune!C17)</f>
        <v/>
      </c>
      <c r="AD16" s="2" t="str">
        <f>IF(Jeune!D17="","",Jeune!D17)</f>
        <v/>
      </c>
    </row>
    <row r="17" spans="1:30" ht="15.75" x14ac:dyDescent="0.25">
      <c r="A17" s="1" t="str">
        <f>IF(B17="","",14)</f>
        <v/>
      </c>
      <c r="B17" s="1" t="str">
        <f>IF('1ère catégorie'!A18="","",'1ère catégorie'!A18)</f>
        <v/>
      </c>
      <c r="C17" s="2" t="str">
        <f>IF('1ère catégorie'!B18="","",'1ère catégorie'!B18)</f>
        <v/>
      </c>
      <c r="D17" s="1" t="str">
        <f>IF('1ère catégorie'!C18="","",'1ère catégorie'!C18)</f>
        <v/>
      </c>
      <c r="E17" s="2" t="str">
        <f>IF('1ère catégorie'!D18="","",'1ère catégorie'!D18)</f>
        <v/>
      </c>
      <c r="F17" s="12">
        <f>IF(G17="","",14)</f>
        <v>14</v>
      </c>
      <c r="G17" s="12" t="str">
        <f>IF('2ème catégorie'!A21="","",'2ème catégorie'!A21)</f>
        <v>LAMARRE MICKAEL</v>
      </c>
      <c r="H17" s="13" t="str">
        <f>IF('2ème catégorie'!B21="","",'2ème catégorie'!B21)</f>
        <v>M</v>
      </c>
      <c r="I17" s="12" t="str">
        <f>IF('2ème catégorie'!C21="","",'2ème catégorie'!C21)</f>
        <v>UNION COSNOISE SPORTIVE U</v>
      </c>
      <c r="J17" s="14">
        <f>IF('2ème catégorie'!D21="","",'2ème catégorie'!D21)</f>
        <v>14</v>
      </c>
      <c r="K17" s="12">
        <f>IF(L17="","",14)</f>
        <v>14</v>
      </c>
      <c r="L17" s="12" t="str">
        <f>IF('3ème catégorie'!A48="","",'3ème catégorie'!A48)</f>
        <v>HENRY YANNICK</v>
      </c>
      <c r="M17" s="13" t="str">
        <f>IF('3ème catégorie'!B48="","",'3ème catégorie'!B48)</f>
        <v>M</v>
      </c>
      <c r="N17" s="12" t="str">
        <f>IF('3ème catégorie'!C48="","",'3ème catégorie'!C48)</f>
        <v>VELO CLUB DE CLAMECY</v>
      </c>
      <c r="O17" s="13">
        <f>IF('3ème catégorie'!D48="","",'3ème catégorie'!D48)</f>
        <v>20</v>
      </c>
      <c r="P17" s="12">
        <f>IF(Q17="","",14)</f>
        <v>14</v>
      </c>
      <c r="Q17" s="12" t="str">
        <f>IF('catégorie GS'!A8="","",'catégorie GS'!A8)</f>
        <v>BIGNON ELIE</v>
      </c>
      <c r="R17" s="13" t="str">
        <f>IF('catégorie GS'!B8="","",'catégorie GS'!B8)</f>
        <v>M</v>
      </c>
      <c r="S17" s="12" t="str">
        <f>IF('catégorie GS'!C8="","",'catégorie GS'!C8)</f>
        <v>AURORE SPORT.ET CULT. FOUR</v>
      </c>
      <c r="T17" s="13">
        <f>IF('catégorie GS'!D8="","",'catégorie GS'!D8)</f>
        <v>10</v>
      </c>
      <c r="U17" s="1" t="str">
        <f>IF(V17="","",14)</f>
        <v/>
      </c>
      <c r="V17" s="1" t="str">
        <f>IF(Féminine!A18="","",Féminine!A18)</f>
        <v/>
      </c>
      <c r="W17" s="2" t="str">
        <f>IF(Féminine!B18="","",Féminine!B18)</f>
        <v/>
      </c>
      <c r="X17" s="1" t="str">
        <f>IF(Féminine!C18="","",Féminine!C18)</f>
        <v/>
      </c>
      <c r="Y17" s="2" t="str">
        <f>IF(Féminine!D18="","",Féminine!D18)</f>
        <v/>
      </c>
      <c r="Z17" s="1" t="str">
        <f>IF(AA17="","",14)</f>
        <v/>
      </c>
      <c r="AA17" s="1" t="str">
        <f>IF(Jeune!A18="","",Jeune!A18)</f>
        <v/>
      </c>
      <c r="AB17" s="2" t="str">
        <f>IF(Jeune!B18="","",Jeune!B18)</f>
        <v/>
      </c>
      <c r="AC17" s="1" t="str">
        <f>IF(Jeune!C18="","",Jeune!C18)</f>
        <v/>
      </c>
      <c r="AD17" s="2" t="str">
        <f>IF(Jeune!D18="","",Jeune!D18)</f>
        <v/>
      </c>
    </row>
    <row r="18" spans="1:30" ht="15.75" x14ac:dyDescent="0.25">
      <c r="A18" s="1" t="str">
        <f>IF(B18="","",15)</f>
        <v/>
      </c>
      <c r="B18" s="1" t="str">
        <f>IF('1ère catégorie'!A19="","",'1ère catégorie'!A19)</f>
        <v/>
      </c>
      <c r="C18" s="2" t="str">
        <f>IF('1ère catégorie'!B19="","",'1ère catégorie'!B19)</f>
        <v/>
      </c>
      <c r="D18" s="1" t="str">
        <f>IF('1ère catégorie'!C19="","",'1ère catégorie'!C19)</f>
        <v/>
      </c>
      <c r="E18" s="2" t="str">
        <f>IF('1ère catégorie'!D19="","",'1ère catégorie'!D19)</f>
        <v/>
      </c>
      <c r="F18" s="12">
        <f>IF(G18="","",15)</f>
        <v>15</v>
      </c>
      <c r="G18" s="12" t="str">
        <f>IF('2ème catégorie'!A8="","",'2ème catégorie'!A8)</f>
        <v>BOURDIER QUENTIN</v>
      </c>
      <c r="H18" s="13" t="str">
        <f>IF('2ème catégorie'!B8="","",'2ème catégorie'!B8)</f>
        <v>M</v>
      </c>
      <c r="I18" s="12" t="str">
        <f>IF('2ème catégorie'!C8="","",'2ème catégorie'!C8)</f>
        <v>VELO SPORT NIVERNAIS MORV</v>
      </c>
      <c r="J18" s="14">
        <f>IF('2ème catégorie'!D8="","",'2ème catégorie'!D8)</f>
        <v>10</v>
      </c>
      <c r="K18" s="12">
        <f>IF(L18="","",15)</f>
        <v>15</v>
      </c>
      <c r="L18" s="12" t="str">
        <f>IF('3ème catégorie'!A62="","",'3ème catégorie'!A62)</f>
        <v>MARTY MICHEL</v>
      </c>
      <c r="M18" s="13" t="str">
        <f>IF('3ème catégorie'!B62="","",'3ème catégorie'!B62)</f>
        <v>M</v>
      </c>
      <c r="N18" s="12" t="str">
        <f>IF('3ème catégorie'!C62="","",'3ème catégorie'!C62)</f>
        <v>ASSOC. CYCLISTE DECIZE LA</v>
      </c>
      <c r="O18" s="13">
        <f>IF('3ème catégorie'!D62="","",'3ème catégorie'!D62)</f>
        <v>20</v>
      </c>
      <c r="P18" s="12">
        <f>IF(Q18="","",15)</f>
        <v>15</v>
      </c>
      <c r="Q18" s="12" t="str">
        <f>IF('catégorie GS'!A31="","",'catégorie GS'!A31)</f>
        <v>LAFFAYE BERNARD</v>
      </c>
      <c r="R18" s="13" t="str">
        <f>IF('catégorie GS'!B31="","",'catégorie GS'!B31)</f>
        <v>M</v>
      </c>
      <c r="S18" s="12" t="str">
        <f>IF('catégorie GS'!C31="","",'catégorie GS'!C31)</f>
        <v>AURORE SPORT.ET CULT. FOUR</v>
      </c>
      <c r="T18" s="13">
        <f>IF('catégorie GS'!D31="","",'catégorie GS'!D31)</f>
        <v>10</v>
      </c>
      <c r="U18" s="1" t="str">
        <f>IF(V18="","",15)</f>
        <v/>
      </c>
      <c r="V18" s="1" t="str">
        <f>IF(Féminine!A19="","",Féminine!A19)</f>
        <v/>
      </c>
      <c r="W18" s="2" t="str">
        <f>IF(Féminine!B19="","",Féminine!B19)</f>
        <v/>
      </c>
      <c r="X18" s="1" t="str">
        <f>IF(Féminine!C19="","",Féminine!C19)</f>
        <v/>
      </c>
      <c r="Y18" s="2" t="str">
        <f>IF(Féminine!D19="","",Féminine!D19)</f>
        <v/>
      </c>
      <c r="Z18" s="1" t="str">
        <f>IF(AA18="","",15)</f>
        <v/>
      </c>
      <c r="AA18" s="1" t="str">
        <f>IF(Jeune!A19="","",Jeune!A19)</f>
        <v/>
      </c>
      <c r="AB18" s="2" t="str">
        <f>IF(Jeune!B19="","",Jeune!B19)</f>
        <v/>
      </c>
      <c r="AC18" s="1" t="str">
        <f>IF(Jeune!C19="","",Jeune!C19)</f>
        <v/>
      </c>
      <c r="AD18" s="2" t="str">
        <f>IF(Jeune!D19="","",Jeune!D19)</f>
        <v/>
      </c>
    </row>
    <row r="19" spans="1:30" ht="15.75" x14ac:dyDescent="0.25">
      <c r="A19" s="1" t="str">
        <f>IF(B19="","",16)</f>
        <v/>
      </c>
      <c r="B19" s="1" t="str">
        <f>IF('1ère catégorie'!A20="","",'1ère catégorie'!A20)</f>
        <v/>
      </c>
      <c r="C19" s="2" t="str">
        <f>IF('1ère catégorie'!B20="","",'1ère catégorie'!B20)</f>
        <v/>
      </c>
      <c r="D19" s="1" t="str">
        <f>IF('1ère catégorie'!C20="","",'1ère catégorie'!C20)</f>
        <v/>
      </c>
      <c r="E19" s="2" t="str">
        <f>IF('1ère catégorie'!D20="","",'1ère catégorie'!D20)</f>
        <v/>
      </c>
      <c r="F19" s="12">
        <f>IF(G19="","",16)</f>
        <v>16</v>
      </c>
      <c r="G19" s="12" t="str">
        <f>IF('2ème catégorie'!A19="","",'2ème catégorie'!A19)</f>
        <v>GAUCHEY CHRISTOPHE</v>
      </c>
      <c r="H19" s="13" t="str">
        <f>IF('2ème catégorie'!B19="","",'2ème catégorie'!B19)</f>
        <v>M</v>
      </c>
      <c r="I19" s="12" t="str">
        <f>IF('2ème catégorie'!C19="","",'2ème catégorie'!C19)</f>
        <v>UNION COSNOISE SPORTIVE U</v>
      </c>
      <c r="J19" s="14">
        <f>IF('2ème catégorie'!D19="","",'2ème catégorie'!D19)</f>
        <v>10</v>
      </c>
      <c r="K19" s="12">
        <f>IF(L19="","",16)</f>
        <v>16</v>
      </c>
      <c r="L19" s="12" t="str">
        <f>IF('3ème catégorie'!A72="","",'3ème catégorie'!A72)</f>
        <v>REGOUBY PIERRE</v>
      </c>
      <c r="M19" s="13" t="str">
        <f>IF('3ème catégorie'!B72="","",'3ème catégorie'!B72)</f>
        <v>M</v>
      </c>
      <c r="N19" s="12" t="str">
        <f>IF('3ème catégorie'!C72="","",'3ème catégorie'!C72)</f>
        <v>UNION COSNOISE SPORTIVE U</v>
      </c>
      <c r="O19" s="13">
        <f>IF('3ème catégorie'!D72="","",'3ème catégorie'!D72)</f>
        <v>18</v>
      </c>
      <c r="P19" s="12">
        <f>IF(Q19="","",16)</f>
        <v>16</v>
      </c>
      <c r="Q19" s="12" t="str">
        <f>IF('catégorie GS'!A34="","",'catégorie GS'!A34)</f>
        <v>MARTIN BERNARD</v>
      </c>
      <c r="R19" s="13" t="str">
        <f>IF('catégorie GS'!B34="","",'catégorie GS'!B34)</f>
        <v>M</v>
      </c>
      <c r="S19" s="12" t="str">
        <f>IF('catégorie GS'!C34="","",'catégorie GS'!C34)</f>
        <v>AURORE SPORT.ET CULT. FOUR</v>
      </c>
      <c r="T19" s="13">
        <f>IF('catégorie GS'!D34="","",'catégorie GS'!D34)</f>
        <v>10</v>
      </c>
      <c r="U19" s="1" t="str">
        <f>IF(V19="","",16)</f>
        <v/>
      </c>
      <c r="V19" s="1" t="str">
        <f>IF(Féminine!A20="","",Féminine!A20)</f>
        <v/>
      </c>
      <c r="W19" s="2" t="str">
        <f>IF(Féminine!B20="","",Féminine!B20)</f>
        <v/>
      </c>
      <c r="X19" s="1" t="str">
        <f>IF(Féminine!C20="","",Féminine!C20)</f>
        <v/>
      </c>
      <c r="Y19" s="2" t="str">
        <f>IF(Féminine!D20="","",Féminine!D20)</f>
        <v/>
      </c>
      <c r="Z19" s="1" t="str">
        <f>IF(AA19="","",16)</f>
        <v/>
      </c>
      <c r="AA19" s="1" t="str">
        <f>IF(Jeune!A20="","",Jeune!A20)</f>
        <v/>
      </c>
      <c r="AB19" s="2" t="str">
        <f>IF(Jeune!B20="","",Jeune!B20)</f>
        <v/>
      </c>
      <c r="AC19" s="1" t="str">
        <f>IF(Jeune!C20="","",Jeune!C20)</f>
        <v/>
      </c>
      <c r="AD19" s="2" t="str">
        <f>IF(Jeune!D20="","",Jeune!D20)</f>
        <v/>
      </c>
    </row>
    <row r="20" spans="1:30" ht="15.75" x14ac:dyDescent="0.25">
      <c r="A20" s="1" t="str">
        <f>IF(B20="","",17)</f>
        <v/>
      </c>
      <c r="B20" s="1" t="str">
        <f>IF('1ère catégorie'!A21="","",'1ère catégorie'!A21)</f>
        <v/>
      </c>
      <c r="C20" s="2" t="str">
        <f>IF('1ère catégorie'!B21="","",'1ère catégorie'!B21)</f>
        <v/>
      </c>
      <c r="D20" s="1" t="str">
        <f>IF('1ère catégorie'!C21="","",'1ère catégorie'!C21)</f>
        <v/>
      </c>
      <c r="E20" s="2" t="str">
        <f>IF('1ère catégorie'!D21="","",'1ère catégorie'!D21)</f>
        <v/>
      </c>
      <c r="F20" s="12">
        <f>IF(G20="","",17)</f>
        <v>17</v>
      </c>
      <c r="G20" s="1" t="str">
        <f>IF('2ème catégorie'!A33="","",'2ème catégorie'!A33)</f>
        <v>RETHY ALEXIS</v>
      </c>
      <c r="H20" s="2" t="str">
        <f>IF('2ème catégorie'!B33="","",'2ème catégorie'!B33)</f>
        <v>M</v>
      </c>
      <c r="I20" s="1" t="str">
        <f>IF('2ème catégorie'!C33="","",'2ème catégorie'!C33)</f>
        <v>CULT.LOIS.ANIM. SAUVIGNY LE</v>
      </c>
      <c r="J20" s="2">
        <f>IF('2ème catégorie'!D33="","",'2ème catégorie'!D33)</f>
        <v>10</v>
      </c>
      <c r="K20" s="12">
        <f>IF(L20="","",17)</f>
        <v>17</v>
      </c>
      <c r="L20" s="12" t="str">
        <f>IF('3ème catégorie'!A57="","",'3ème catégorie'!A57)</f>
        <v>LOISEAU JEAN PIERRE</v>
      </c>
      <c r="M20" s="13" t="str">
        <f>IF('3ème catégorie'!B57="","",'3ème catégorie'!B57)</f>
        <v>M</v>
      </c>
      <c r="N20" s="12" t="str">
        <f>IF('3ème catégorie'!C57="","",'3ème catégorie'!C57)</f>
        <v>AURORE SPORT.ET CULT. FOUR</v>
      </c>
      <c r="O20" s="13">
        <f>IF('3ème catégorie'!D57="","",'3ème catégorie'!D57)</f>
        <v>16</v>
      </c>
      <c r="P20" s="12">
        <f>IF(Q20="","",17)</f>
        <v>17</v>
      </c>
      <c r="Q20" s="12" t="str">
        <f>IF('catégorie GS'!A36="","",'catégorie GS'!A36)</f>
        <v>MILLOT JEAN</v>
      </c>
      <c r="R20" s="13" t="str">
        <f>IF('catégorie GS'!B36="","",'catégorie GS'!B36)</f>
        <v>M</v>
      </c>
      <c r="S20" s="12" t="str">
        <f>IF('catégorie GS'!C36="","",'catégorie GS'!C36)</f>
        <v>VELO CLUB DE CLAMECY UFO</v>
      </c>
      <c r="T20" s="13">
        <f>IF('catégorie GS'!D36="","",'catégorie GS'!D36)</f>
        <v>10</v>
      </c>
      <c r="U20" s="1" t="str">
        <f>IF(V20="","",17)</f>
        <v/>
      </c>
      <c r="V20" s="1" t="str">
        <f>IF(Féminine!A21="","",Féminine!A21)</f>
        <v/>
      </c>
      <c r="W20" s="2" t="str">
        <f>IF(Féminine!B21="","",Féminine!B21)</f>
        <v/>
      </c>
      <c r="X20" s="1" t="str">
        <f>IF(Féminine!C21="","",Féminine!C21)</f>
        <v/>
      </c>
      <c r="Y20" s="2" t="str">
        <f>IF(Féminine!D21="","",Féminine!D21)</f>
        <v/>
      </c>
      <c r="Z20" s="1" t="str">
        <f>IF(AA20="","",17)</f>
        <v/>
      </c>
      <c r="AA20" s="1" t="str">
        <f>IF(Jeune!A21="","",Jeune!A21)</f>
        <v/>
      </c>
      <c r="AB20" s="2" t="str">
        <f>IF(Jeune!B21="","",Jeune!B21)</f>
        <v/>
      </c>
      <c r="AC20" s="1" t="str">
        <f>IF(Jeune!C21="","",Jeune!C21)</f>
        <v/>
      </c>
      <c r="AD20" s="2" t="str">
        <f>IF(Jeune!D21="","",Jeune!D21)</f>
        <v/>
      </c>
    </row>
    <row r="21" spans="1:30" ht="15.75" x14ac:dyDescent="0.25">
      <c r="A21" s="1" t="str">
        <f>IF(B21="","",18)</f>
        <v/>
      </c>
      <c r="B21" s="1" t="str">
        <f>IF('1ère catégorie'!A22="","",'1ère catégorie'!A22)</f>
        <v/>
      </c>
      <c r="C21" s="2" t="str">
        <f>IF('1ère catégorie'!B22="","",'1ère catégorie'!B22)</f>
        <v/>
      </c>
      <c r="D21" s="1" t="str">
        <f>IF('1ère catégorie'!C22="","",'1ère catégorie'!C22)</f>
        <v/>
      </c>
      <c r="E21" s="2" t="str">
        <f>IF('1ère catégorie'!D22="","",'1ère catégorie'!D22)</f>
        <v/>
      </c>
      <c r="F21" s="12">
        <f>IF(G21="","",18)</f>
        <v>18</v>
      </c>
      <c r="G21" s="12" t="str">
        <f>IF('2ème catégorie'!A27="","",'2ème catégorie'!A27)</f>
        <v>SAINT CERIN HAROLD</v>
      </c>
      <c r="H21" s="13" t="str">
        <f>IF('2ème catégorie'!B27="","",'2ème catégorie'!B27)</f>
        <v>M</v>
      </c>
      <c r="I21" s="12" t="str">
        <f>IF('2ème catégorie'!C27="","",'2ème catégorie'!C27)</f>
        <v>LE BRAQUET OLYMPIEN</v>
      </c>
      <c r="J21" s="14">
        <f>IF('2ème catégorie'!D27="","",'2ème catégorie'!D27)</f>
        <v>10</v>
      </c>
      <c r="K21" s="12">
        <f>IF(L21="","",18)</f>
        <v>18</v>
      </c>
      <c r="L21" s="12" t="str">
        <f>IF('3ème catégorie'!A18="","",'3ème catégorie'!A18)</f>
        <v>BOUCHONNET FREDERIC</v>
      </c>
      <c r="M21" s="13" t="str">
        <f>IF('3ème catégorie'!B18="","",'3ème catégorie'!B18)</f>
        <v>M</v>
      </c>
      <c r="N21" s="12" t="str">
        <f>IF('3ème catégorie'!C18="","",'3ème catégorie'!C18)</f>
        <v>ASSOC. CYCLISTE DECIZE LA</v>
      </c>
      <c r="O21" s="13">
        <f>IF('3ème catégorie'!D18="","",'3ème catégorie'!D18)</f>
        <v>10</v>
      </c>
      <c r="P21" s="12">
        <f>IF(Q21="","",18)</f>
        <v>18</v>
      </c>
      <c r="Q21" s="12" t="str">
        <f>IF('catégorie GS'!A6="","",'catégorie GS'!A6)</f>
        <v>BERNARD CHRISTOPHE</v>
      </c>
      <c r="R21" s="13" t="str">
        <f>IF('catégorie GS'!B6="","",'catégorie GS'!B6)</f>
        <v>M</v>
      </c>
      <c r="S21" s="12" t="str">
        <f>IF('catégorie GS'!C6="","",'catégorie GS'!C6)</f>
        <v>A S P T T OMNISPORT NEVERS</v>
      </c>
      <c r="T21" s="13">
        <f>IF('catégorie GS'!D6="","",'catégorie GS'!D6)</f>
        <v>0</v>
      </c>
      <c r="U21" s="1" t="str">
        <f>IF(V21="","",18)</f>
        <v/>
      </c>
      <c r="V21" s="1" t="str">
        <f>IF(Féminine!A22="","",Féminine!A22)</f>
        <v/>
      </c>
      <c r="W21" s="2" t="str">
        <f>IF(Féminine!B22="","",Féminine!B22)</f>
        <v/>
      </c>
      <c r="X21" s="1" t="str">
        <f>IF(Féminine!C22="","",Féminine!C22)</f>
        <v/>
      </c>
      <c r="Y21" s="2" t="str">
        <f>IF(Féminine!D22="","",Féminine!D22)</f>
        <v/>
      </c>
      <c r="Z21" s="1" t="str">
        <f>IF(AA21="","",18)</f>
        <v/>
      </c>
      <c r="AA21" s="1" t="str">
        <f>IF(Jeune!A22="","",Jeune!A22)</f>
        <v/>
      </c>
      <c r="AB21" s="2" t="str">
        <f>IF(Jeune!B22="","",Jeune!B22)</f>
        <v/>
      </c>
      <c r="AC21" s="1" t="str">
        <f>IF(Jeune!C22="","",Jeune!C22)</f>
        <v/>
      </c>
      <c r="AD21" s="2" t="str">
        <f>IF(Jeune!D22="","",Jeune!D22)</f>
        <v/>
      </c>
    </row>
    <row r="22" spans="1:30" ht="15.75" x14ac:dyDescent="0.25">
      <c r="A22" s="1" t="str">
        <f>IF(B22="","",19)</f>
        <v/>
      </c>
      <c r="B22" s="1" t="str">
        <f>IF('1ère catégorie'!A23="","",'1ère catégorie'!A23)</f>
        <v/>
      </c>
      <c r="C22" s="2" t="str">
        <f>IF('1ère catégorie'!B23="","",'1ère catégorie'!B23)</f>
        <v/>
      </c>
      <c r="D22" s="1" t="str">
        <f>IF('1ère catégorie'!C23="","",'1ère catégorie'!C23)</f>
        <v/>
      </c>
      <c r="E22" s="2" t="str">
        <f>IF('1ère catégorie'!D23="","",'1ère catégorie'!D23)</f>
        <v/>
      </c>
      <c r="F22" s="12">
        <f>IF(G22="","",19)</f>
        <v>19</v>
      </c>
      <c r="G22" s="12" t="str">
        <f>IF('2ème catégorie'!A29="","",'2ème catégorie'!A29)</f>
        <v>TURK DAVID</v>
      </c>
      <c r="H22" s="13" t="str">
        <f>IF('2ème catégorie'!B29="","",'2ème catégorie'!B29)</f>
        <v>M</v>
      </c>
      <c r="I22" s="12" t="str">
        <f>IF('2ème catégorie'!C29="","",'2ème catégorie'!C29)</f>
        <v>VELO SPORT NIVERNAIS MORV</v>
      </c>
      <c r="J22" s="14">
        <f>IF('2ème catégorie'!D29="","",'2ème catégorie'!D29)</f>
        <v>10</v>
      </c>
      <c r="K22" s="12">
        <f>IF(L22="","",19)</f>
        <v>19</v>
      </c>
      <c r="L22" s="12" t="str">
        <f>IF('3ème catégorie'!A21="","",'3ème catégorie'!A21)</f>
        <v>BRACQ MAXIME</v>
      </c>
      <c r="M22" s="13" t="str">
        <f>IF('3ème catégorie'!B21="","",'3ème catégorie'!B21)</f>
        <v>M</v>
      </c>
      <c r="N22" s="12" t="str">
        <f>IF('3ème catégorie'!C21="","",'3ème catégorie'!C21)</f>
        <v>UNION COSNOISE SPORTIVE U</v>
      </c>
      <c r="O22" s="13">
        <f>IF('3ème catégorie'!D21="","",'3ème catégorie'!D21)</f>
        <v>10</v>
      </c>
      <c r="P22" s="12">
        <f>IF(Q22="","",19)</f>
        <v>19</v>
      </c>
      <c r="Q22" s="12" t="str">
        <f>IF('catégorie GS'!A10="","",'catégorie GS'!A10)</f>
        <v>BONNET CHRISTOPHE</v>
      </c>
      <c r="R22" s="13" t="str">
        <f>IF('catégorie GS'!B10="","",'catégorie GS'!B10)</f>
        <v>M</v>
      </c>
      <c r="S22" s="12" t="str">
        <f>IF('catégorie GS'!C10="","",'catégorie GS'!C10)</f>
        <v>ASSOC. CYCLISTE DECIZE LA</v>
      </c>
      <c r="T22" s="13">
        <f>IF('catégorie GS'!D10="","",'catégorie GS'!D10)</f>
        <v>0</v>
      </c>
      <c r="U22" s="1" t="str">
        <f>IF(V22="","",19)</f>
        <v/>
      </c>
      <c r="V22" s="1" t="str">
        <f>IF(Féminine!A23="","",Féminine!A23)</f>
        <v/>
      </c>
      <c r="W22" s="2" t="str">
        <f>IF(Féminine!B23="","",Féminine!B23)</f>
        <v/>
      </c>
      <c r="X22" s="1" t="str">
        <f>IF(Féminine!C23="","",Féminine!C23)</f>
        <v/>
      </c>
      <c r="Y22" s="2" t="str">
        <f>IF(Féminine!D23="","",Féminine!D23)</f>
        <v/>
      </c>
      <c r="Z22" s="1" t="str">
        <f>IF(AA22="","",19)</f>
        <v/>
      </c>
      <c r="AA22" s="1" t="str">
        <f>IF(Jeune!A23="","",Jeune!A23)</f>
        <v/>
      </c>
      <c r="AB22" s="2" t="str">
        <f>IF(Jeune!B23="","",Jeune!B23)</f>
        <v/>
      </c>
      <c r="AC22" s="1" t="str">
        <f>IF(Jeune!C23="","",Jeune!C23)</f>
        <v/>
      </c>
      <c r="AD22" s="2" t="str">
        <f>IF(Jeune!D23="","",Jeune!D23)</f>
        <v/>
      </c>
    </row>
    <row r="23" spans="1:30" ht="15.75" x14ac:dyDescent="0.25">
      <c r="A23" s="1" t="str">
        <f>IF(B23="","",20)</f>
        <v/>
      </c>
      <c r="B23" s="1" t="str">
        <f>IF('1ère catégorie'!A24="","",'1ère catégorie'!A24)</f>
        <v/>
      </c>
      <c r="C23" s="2" t="str">
        <f>IF('1ère catégorie'!B24="","",'1ère catégorie'!B24)</f>
        <v/>
      </c>
      <c r="D23" s="1" t="str">
        <f>IF('1ère catégorie'!C24="","",'1ère catégorie'!C24)</f>
        <v/>
      </c>
      <c r="E23" s="2" t="str">
        <f>IF('1ère catégorie'!D24="","",'1ère catégorie'!D24)</f>
        <v/>
      </c>
      <c r="F23" s="12">
        <f>IF(G23="","",20)</f>
        <v>20</v>
      </c>
      <c r="G23" s="12" t="str">
        <f>IF('2ème catégorie'!A30="","",'2ème catégorie'!A30)</f>
        <v>TURK MICHEL</v>
      </c>
      <c r="H23" s="13" t="str">
        <f>IF('2ème catégorie'!B30="","",'2ème catégorie'!B30)</f>
        <v>M</v>
      </c>
      <c r="I23" s="12" t="str">
        <f>IF('2ème catégorie'!C30="","",'2ème catégorie'!C30)</f>
        <v>VELO SPORT NIVERNAIS MORV</v>
      </c>
      <c r="J23" s="14">
        <f>IF('2ème catégorie'!D30="","",'2ème catégorie'!D30)</f>
        <v>10</v>
      </c>
      <c r="K23" s="12">
        <f>IF(L23="","",20)</f>
        <v>20</v>
      </c>
      <c r="L23" s="12" t="str">
        <f>IF('3ème catégorie'!A22="","",'3ème catégorie'!A22)</f>
        <v>BRUET THIERRY</v>
      </c>
      <c r="M23" s="13" t="str">
        <f>IF('3ème catégorie'!B22="","",'3ème catégorie'!B22)</f>
        <v>M</v>
      </c>
      <c r="N23" s="12" t="str">
        <f>IF('3ème catégorie'!C22="","",'3ème catégorie'!C22)</f>
        <v>CLUB MARZY CYCLISTE</v>
      </c>
      <c r="O23" s="13">
        <f>IF('3ème catégorie'!D22="","",'3ème catégorie'!D22)</f>
        <v>10</v>
      </c>
      <c r="P23" s="12">
        <f>IF(Q23="","",20)</f>
        <v>20</v>
      </c>
      <c r="Q23" s="12" t="str">
        <f>IF('catégorie GS'!A11="","",'catégorie GS'!A11)</f>
        <v>BOULANDET PATRICK</v>
      </c>
      <c r="R23" s="13" t="str">
        <f>IF('catégorie GS'!B11="","",'catégorie GS'!B11)</f>
        <v>M</v>
      </c>
      <c r="S23" s="12" t="str">
        <f>IF('catégorie GS'!C11="","",'catégorie GS'!C11)</f>
        <v>VELO CLUB DE CLAMECY UFO</v>
      </c>
      <c r="T23" s="13">
        <f>IF('catégorie GS'!D11="","",'catégorie GS'!D11)</f>
        <v>0</v>
      </c>
      <c r="U23" s="1" t="str">
        <f>IF(V23="","",20)</f>
        <v/>
      </c>
      <c r="V23" s="1" t="str">
        <f>IF(Féminine!A24="","",Féminine!A24)</f>
        <v/>
      </c>
      <c r="W23" s="2" t="str">
        <f>IF(Féminine!B24="","",Féminine!B24)</f>
        <v/>
      </c>
      <c r="X23" s="1" t="str">
        <f>IF(Féminine!C24="","",Féminine!C24)</f>
        <v/>
      </c>
      <c r="Y23" s="2" t="str">
        <f>IF(Féminine!D24="","",Féminine!D24)</f>
        <v/>
      </c>
      <c r="Z23" s="1" t="str">
        <f>IF(AA23="","",20)</f>
        <v/>
      </c>
      <c r="AA23" s="1" t="str">
        <f>IF(Jeune!A24="","",Jeune!A24)</f>
        <v/>
      </c>
      <c r="AB23" s="2" t="str">
        <f>IF(Jeune!B24="","",Jeune!B24)</f>
        <v/>
      </c>
      <c r="AC23" s="1" t="str">
        <f>IF(Jeune!C24="","",Jeune!C24)</f>
        <v/>
      </c>
      <c r="AD23" s="2" t="str">
        <f>IF(Jeune!D24="","",Jeune!D24)</f>
        <v/>
      </c>
    </row>
    <row r="24" spans="1:30" ht="15.75" x14ac:dyDescent="0.25">
      <c r="A24" s="1" t="str">
        <f>IF(B24="","",21)</f>
        <v/>
      </c>
      <c r="B24" s="1" t="str">
        <f>IF('1ère catégorie'!A25="","",'1ère catégorie'!A25)</f>
        <v/>
      </c>
      <c r="C24" s="2" t="str">
        <f>IF('1ère catégorie'!B25="","",'1ère catégorie'!B25)</f>
        <v/>
      </c>
      <c r="D24" s="1" t="str">
        <f>IF('1ère catégorie'!C25="","",'1ère catégorie'!C25)</f>
        <v/>
      </c>
      <c r="E24" s="2" t="str">
        <f>IF('1ère catégorie'!D25="","",'1ère catégorie'!D25)</f>
        <v/>
      </c>
      <c r="F24" s="12">
        <f>IF(G24="","",21)</f>
        <v>21</v>
      </c>
      <c r="G24" s="12" t="str">
        <f>IF('2ème catégorie'!A6="","",'2ème catégorie'!A6)</f>
        <v>BLAIS JUSTIN</v>
      </c>
      <c r="H24" s="13" t="str">
        <f>IF('2ème catégorie'!B6="","",'2ème catégorie'!B6)</f>
        <v>M</v>
      </c>
      <c r="I24" s="12" t="str">
        <f>IF('2ème catégorie'!C6="","",'2ème catégorie'!C6)</f>
        <v>VELO SPORT NIVERNAIS MORV</v>
      </c>
      <c r="J24" s="14">
        <f>IF('2ème catégorie'!D6="","",'2ème catégorie'!D6)</f>
        <v>0</v>
      </c>
      <c r="K24" s="12">
        <f>IF(L24="","",21)</f>
        <v>21</v>
      </c>
      <c r="L24" s="12" t="str">
        <f>IF('3ème catégorie'!A27="","",'3ème catégorie'!A27)</f>
        <v>CHARRET JEAN LOUIS</v>
      </c>
      <c r="M24" s="13" t="str">
        <f>IF('3ème catégorie'!B27="","",'3ème catégorie'!B27)</f>
        <v>M</v>
      </c>
      <c r="N24" s="12" t="str">
        <f>IF('3ème catégorie'!C27="","",'3ème catégorie'!C27)</f>
        <v>ASSOC. CYCLISTE DECIZE LA</v>
      </c>
      <c r="O24" s="13">
        <f>IF('3ème catégorie'!D27="","",'3ème catégorie'!D27)</f>
        <v>10</v>
      </c>
      <c r="P24" s="12">
        <f>IF(Q24="","",21)</f>
        <v>21</v>
      </c>
      <c r="Q24" s="12" t="str">
        <f>IF('catégorie GS'!A12="","",'catégorie GS'!A12)</f>
        <v>BOULIN GERARD</v>
      </c>
      <c r="R24" s="13" t="str">
        <f>IF('catégorie GS'!B12="","",'catégorie GS'!B12)</f>
        <v>M</v>
      </c>
      <c r="S24" s="12" t="str">
        <f>IF('catégorie GS'!C12="","",'catégorie GS'!C12)</f>
        <v>A S P T T OMNISPORT NEVERS</v>
      </c>
      <c r="T24" s="13">
        <f>IF('catégorie GS'!D12="","",'catégorie GS'!D12)</f>
        <v>0</v>
      </c>
      <c r="U24" s="1" t="str">
        <f>IF(V24="","",21)</f>
        <v/>
      </c>
      <c r="V24" s="1" t="str">
        <f>IF(Féminine!A25="","",Féminine!A25)</f>
        <v/>
      </c>
      <c r="W24" s="2" t="str">
        <f>IF(Féminine!B25="","",Féminine!B25)</f>
        <v/>
      </c>
      <c r="X24" s="1" t="str">
        <f>IF(Féminine!C25="","",Féminine!C25)</f>
        <v/>
      </c>
      <c r="Y24" s="2" t="str">
        <f>IF(Féminine!D25="","",Féminine!D25)</f>
        <v/>
      </c>
      <c r="Z24" s="1" t="str">
        <f>IF(AA24="","",21)</f>
        <v/>
      </c>
      <c r="AA24" s="1" t="str">
        <f>IF(Jeune!A25="","",Jeune!A25)</f>
        <v/>
      </c>
      <c r="AB24" s="2" t="str">
        <f>IF(Jeune!B25="","",Jeune!B25)</f>
        <v/>
      </c>
      <c r="AC24" s="1" t="str">
        <f>IF(Jeune!C25="","",Jeune!C25)</f>
        <v/>
      </c>
      <c r="AD24" s="2" t="str">
        <f>IF(Jeune!D25="","",Jeune!D25)</f>
        <v/>
      </c>
    </row>
    <row r="25" spans="1:30" ht="15.75" x14ac:dyDescent="0.25">
      <c r="A25" s="1" t="str">
        <f>IF(B25="","",22)</f>
        <v/>
      </c>
      <c r="B25" s="1" t="str">
        <f>IF('1ère catégorie'!A26="","",'1ère catégorie'!A26)</f>
        <v/>
      </c>
      <c r="C25" s="2" t="str">
        <f>IF('1ère catégorie'!B26="","",'1ère catégorie'!B26)</f>
        <v/>
      </c>
      <c r="D25" s="1" t="str">
        <f>IF('1ère catégorie'!C26="","",'1ère catégorie'!C26)</f>
        <v/>
      </c>
      <c r="E25" s="2" t="str">
        <f>IF('1ère catégorie'!D26="","",'1ère catégorie'!D26)</f>
        <v/>
      </c>
      <c r="F25" s="12">
        <f>IF(G25="","",22)</f>
        <v>22</v>
      </c>
      <c r="G25" s="12" t="str">
        <f>IF('2ème catégorie'!A7="","",'2ème catégorie'!A7)</f>
        <v>BOUDOT PATRICE</v>
      </c>
      <c r="H25" s="13" t="str">
        <f>IF('2ème catégorie'!B7="","",'2ème catégorie'!B7)</f>
        <v>M</v>
      </c>
      <c r="I25" s="12" t="str">
        <f>IF('2ème catégorie'!C7="","",'2ème catégorie'!C7)</f>
        <v>CLUB MARZY CYCLISTE</v>
      </c>
      <c r="J25" s="14">
        <f>IF('2ème catégorie'!D7="","",'2ème catégorie'!D7)</f>
        <v>0</v>
      </c>
      <c r="K25" s="12">
        <f>IF(L25="","",22)</f>
        <v>22</v>
      </c>
      <c r="L25" s="12" t="str">
        <f>IF('3ème catégorie'!A36="","",'3ème catégorie'!A36)</f>
        <v>FINOCCHIARO W ILLY</v>
      </c>
      <c r="M25" s="13" t="str">
        <f>IF('3ème catégorie'!B36="","",'3ème catégorie'!B36)</f>
        <v>M</v>
      </c>
      <c r="N25" s="12" t="str">
        <f>IF('3ème catégorie'!C36="","",'3ème catégorie'!C36)</f>
        <v>UNION COSNOISE SPORTIVE U</v>
      </c>
      <c r="O25" s="13">
        <f>IF('3ème catégorie'!D36="","",'3ème catégorie'!D36)</f>
        <v>10</v>
      </c>
      <c r="P25" s="12">
        <f>IF(Q25="","",22)</f>
        <v>22</v>
      </c>
      <c r="Q25" s="12" t="str">
        <f>IF('catégorie GS'!A13="","",'catégorie GS'!A13)</f>
        <v>BRANQUINHO AUGUSTO</v>
      </c>
      <c r="R25" s="13" t="str">
        <f>IF('catégorie GS'!B13="","",'catégorie GS'!B13)</f>
        <v>M</v>
      </c>
      <c r="S25" s="12" t="str">
        <f>IF('catégorie GS'!C13="","",'catégorie GS'!C13)</f>
        <v>LE BRAQUET OLYMPIEN</v>
      </c>
      <c r="T25" s="13">
        <f>IF('catégorie GS'!D13="","",'catégorie GS'!D13)</f>
        <v>0</v>
      </c>
      <c r="U25" s="1" t="str">
        <f>IF(V25="","",22)</f>
        <v/>
      </c>
      <c r="V25" s="1" t="str">
        <f>IF(Féminine!A26="","",Féminine!A26)</f>
        <v/>
      </c>
      <c r="W25" s="2" t="str">
        <f>IF(Féminine!B26="","",Féminine!B26)</f>
        <v/>
      </c>
      <c r="X25" s="1" t="str">
        <f>IF(Féminine!C26="","",Féminine!C26)</f>
        <v/>
      </c>
      <c r="Y25" s="2" t="str">
        <f>IF(Féminine!D26="","",Féminine!D26)</f>
        <v/>
      </c>
      <c r="Z25" s="1" t="str">
        <f>IF(AA25="","",22)</f>
        <v/>
      </c>
      <c r="AA25" s="1" t="str">
        <f>IF(Jeune!A26="","",Jeune!A26)</f>
        <v/>
      </c>
      <c r="AB25" s="2" t="str">
        <f>IF(Jeune!B26="","",Jeune!B26)</f>
        <v/>
      </c>
      <c r="AC25" s="1" t="str">
        <f>IF(Jeune!C26="","",Jeune!C26)</f>
        <v/>
      </c>
      <c r="AD25" s="2" t="str">
        <f>IF(Jeune!D26="","",Jeune!D26)</f>
        <v/>
      </c>
    </row>
    <row r="26" spans="1:30" ht="15.75" x14ac:dyDescent="0.25">
      <c r="A26" s="1" t="str">
        <f>IF(B26="","",23)</f>
        <v/>
      </c>
      <c r="B26" s="1" t="str">
        <f>IF('1ère catégorie'!A27="","",'1ère catégorie'!A27)</f>
        <v/>
      </c>
      <c r="C26" s="2" t="str">
        <f>IF('1ère catégorie'!B27="","",'1ère catégorie'!B27)</f>
        <v/>
      </c>
      <c r="D26" s="1" t="str">
        <f>IF('1ère catégorie'!C27="","",'1ère catégorie'!C27)</f>
        <v/>
      </c>
      <c r="E26" s="2" t="str">
        <f>IF('1ère catégorie'!D27="","",'1ère catégorie'!D27)</f>
        <v/>
      </c>
      <c r="F26" s="12">
        <f>IF(G26="","",23)</f>
        <v>23</v>
      </c>
      <c r="G26" s="12" t="str">
        <f>IF('2ème catégorie'!A9="","",'2ème catégorie'!A9)</f>
        <v>BRIDET REMI</v>
      </c>
      <c r="H26" s="13" t="str">
        <f>IF('2ème catégorie'!B9="","",'2ème catégorie'!B9)</f>
        <v>M</v>
      </c>
      <c r="I26" s="12" t="str">
        <f>IF('2ème catégorie'!C9="","",'2ème catégorie'!C9)</f>
        <v>CULT.LOIS.ANIM. SAUVIGNY LE</v>
      </c>
      <c r="J26" s="14">
        <f>IF('2ème catégorie'!D9="","",'2ème catégorie'!D9)</f>
        <v>0</v>
      </c>
      <c r="K26" s="12">
        <f>IF(L26="","",23)</f>
        <v>23</v>
      </c>
      <c r="L26" s="12" t="str">
        <f>IF('3ème catégorie'!A37="","",'3ème catégorie'!A37)</f>
        <v>FLEURY JEAN LOUIS</v>
      </c>
      <c r="M26" s="13" t="str">
        <f>IF('3ème catégorie'!B37="","",'3ème catégorie'!B37)</f>
        <v>M</v>
      </c>
      <c r="N26" s="12" t="str">
        <f>IF('3ème catégorie'!C37="","",'3ème catégorie'!C37)</f>
        <v>VELO SPORT NIVERNAIS MORV</v>
      </c>
      <c r="O26" s="13">
        <f>IF('3ème catégorie'!D37="","",'3ème catégorie'!D37)</f>
        <v>10</v>
      </c>
      <c r="P26" s="12">
        <f>IF(Q26="","",23)</f>
        <v>23</v>
      </c>
      <c r="Q26" s="12" t="str">
        <f>IF('catégorie GS'!A15="","",'catégorie GS'!A15)</f>
        <v>CARVOYEUR MICHEL</v>
      </c>
      <c r="R26" s="13" t="str">
        <f>IF('catégorie GS'!B15="","",'catégorie GS'!B15)</f>
        <v>M</v>
      </c>
      <c r="S26" s="12" t="str">
        <f>IF('catégorie GS'!C15="","",'catégorie GS'!C15)</f>
        <v>VELO CLUB DE CLAMECY UFO</v>
      </c>
      <c r="T26" s="13">
        <f>IF('catégorie GS'!D15="","",'catégorie GS'!D15)</f>
        <v>0</v>
      </c>
      <c r="U26" s="1" t="str">
        <f>IF(V26="","",23)</f>
        <v/>
      </c>
      <c r="V26" s="1" t="str">
        <f>IF(Féminine!A27="","",Féminine!A27)</f>
        <v/>
      </c>
      <c r="W26" s="2" t="str">
        <f>IF(Féminine!B27="","",Féminine!B27)</f>
        <v/>
      </c>
      <c r="X26" s="1" t="str">
        <f>IF(Féminine!C27="","",Féminine!C27)</f>
        <v/>
      </c>
      <c r="Y26" s="2" t="str">
        <f>IF(Féminine!D27="","",Féminine!D27)</f>
        <v/>
      </c>
      <c r="Z26" s="1" t="str">
        <f>IF(AA26="","",23)</f>
        <v/>
      </c>
      <c r="AA26" s="1" t="str">
        <f>IF(Jeune!A27="","",Jeune!A27)</f>
        <v/>
      </c>
      <c r="AB26" s="2" t="str">
        <f>IF(Jeune!B27="","",Jeune!B27)</f>
        <v/>
      </c>
      <c r="AC26" s="1" t="str">
        <f>IF(Jeune!C27="","",Jeune!C27)</f>
        <v/>
      </c>
      <c r="AD26" s="2" t="str">
        <f>IF(Jeune!D27="","",Jeune!D27)</f>
        <v/>
      </c>
    </row>
    <row r="27" spans="1:30" ht="15.75" x14ac:dyDescent="0.25">
      <c r="A27" s="1" t="str">
        <f>IF(B27="","",24)</f>
        <v/>
      </c>
      <c r="B27" s="1" t="str">
        <f>IF('1ère catégorie'!A28="","",'1ère catégorie'!A28)</f>
        <v/>
      </c>
      <c r="C27" s="2" t="str">
        <f>IF('1ère catégorie'!B28="","",'1ère catégorie'!B28)</f>
        <v/>
      </c>
      <c r="D27" s="1" t="str">
        <f>IF('1ère catégorie'!C28="","",'1ère catégorie'!C28)</f>
        <v/>
      </c>
      <c r="E27" s="2" t="str">
        <f>IF('1ère catégorie'!D28="","",'1ère catégorie'!D28)</f>
        <v/>
      </c>
      <c r="F27" s="12">
        <f>IF(G27="","",24)</f>
        <v>24</v>
      </c>
      <c r="G27" s="12" t="str">
        <f>IF('2ème catégorie'!A11="","",'2ème catégorie'!A11)</f>
        <v>CARROUE CHRISTOPHE</v>
      </c>
      <c r="H27" s="13" t="str">
        <f>IF('2ème catégorie'!B11="","",'2ème catégorie'!B11)</f>
        <v>M</v>
      </c>
      <c r="I27" s="12" t="str">
        <f>IF('2ème catégorie'!C11="","",'2ème catégorie'!C11)</f>
        <v>UNION COSNOISE SPORTIVE U</v>
      </c>
      <c r="J27" s="14">
        <f>IF('2ème catégorie'!D11="","",'2ème catégorie'!D11)</f>
        <v>0</v>
      </c>
      <c r="K27" s="12">
        <f>IF(L27="","",24)</f>
        <v>24</v>
      </c>
      <c r="L27" s="12" t="str">
        <f>IF('3ème catégorie'!A42="","",'3ème catégorie'!A42)</f>
        <v>GODAR CHRISTIAN</v>
      </c>
      <c r="M27" s="13" t="str">
        <f>IF('3ème catégorie'!B42="","",'3ème catégorie'!B42)</f>
        <v>M</v>
      </c>
      <c r="N27" s="12" t="str">
        <f>IF('3ème catégorie'!C42="","",'3ème catégorie'!C42)</f>
        <v>UNION COSNOISE SPORTIVE U</v>
      </c>
      <c r="O27" s="13">
        <f>IF('3ème catégorie'!D42="","",'3ème catégorie'!D42)</f>
        <v>10</v>
      </c>
      <c r="P27" s="12">
        <f>IF(Q27="","",24)</f>
        <v>24</v>
      </c>
      <c r="Q27" s="12" t="str">
        <f>IF('catégorie GS'!A16="","",'catégorie GS'!A16)</f>
        <v>CUNIERE MARCELIN</v>
      </c>
      <c r="R27" s="13" t="str">
        <f>IF('catégorie GS'!B16="","",'catégorie GS'!B16)</f>
        <v>M</v>
      </c>
      <c r="S27" s="12" t="str">
        <f>IF('catégorie GS'!C16="","",'catégorie GS'!C16)</f>
        <v>CULT.LOIS.ANIM. SAUVIGNY LE</v>
      </c>
      <c r="T27" s="13">
        <f>IF('catégorie GS'!D16="","",'catégorie GS'!D16)</f>
        <v>0</v>
      </c>
      <c r="U27" s="1" t="str">
        <f>IF(V27="","",24)</f>
        <v/>
      </c>
      <c r="V27" s="1" t="str">
        <f>IF(Féminine!A28="","",Féminine!A28)</f>
        <v/>
      </c>
      <c r="W27" s="2" t="str">
        <f>IF(Féminine!B28="","",Féminine!B28)</f>
        <v/>
      </c>
      <c r="X27" s="1" t="str">
        <f>IF(Féminine!C28="","",Féminine!C28)</f>
        <v/>
      </c>
      <c r="Y27" s="2" t="str">
        <f>IF(Féminine!D28="","",Féminine!D28)</f>
        <v/>
      </c>
      <c r="Z27" s="1" t="str">
        <f>IF(AA27="","",24)</f>
        <v/>
      </c>
      <c r="AA27" s="1" t="str">
        <f>IF(Jeune!A28="","",Jeune!A28)</f>
        <v/>
      </c>
      <c r="AB27" s="2" t="str">
        <f>IF(Jeune!B28="","",Jeune!B28)</f>
        <v/>
      </c>
      <c r="AC27" s="1" t="str">
        <f>IF(Jeune!C28="","",Jeune!C28)</f>
        <v/>
      </c>
      <c r="AD27" s="2" t="str">
        <f>IF(Jeune!D28="","",Jeune!D28)</f>
        <v/>
      </c>
    </row>
    <row r="28" spans="1:30" ht="15.75" x14ac:dyDescent="0.25">
      <c r="A28" s="1" t="str">
        <f>IF(B28="","",25)</f>
        <v/>
      </c>
      <c r="B28" s="1" t="str">
        <f>IF('1ère catégorie'!A29="","",'1ère catégorie'!A29)</f>
        <v/>
      </c>
      <c r="C28" s="2" t="str">
        <f>IF('1ère catégorie'!B29="","",'1ère catégorie'!B29)</f>
        <v/>
      </c>
      <c r="D28" s="1" t="str">
        <f>IF('1ère catégorie'!C29="","",'1ère catégorie'!C29)</f>
        <v/>
      </c>
      <c r="E28" s="2" t="str">
        <f>IF('1ère catégorie'!D29="","",'1ère catégorie'!D29)</f>
        <v/>
      </c>
      <c r="F28" s="12">
        <f>IF(G28="","",25)</f>
        <v>25</v>
      </c>
      <c r="G28" s="12" t="str">
        <f>IF('2ème catégorie'!A12="","",'2ème catégorie'!A12)</f>
        <v>CHARLES DIDIER</v>
      </c>
      <c r="H28" s="13" t="str">
        <f>IF('2ème catégorie'!B12="","",'2ème catégorie'!B12)</f>
        <v>M</v>
      </c>
      <c r="I28" s="12" t="str">
        <f>IF('2ème catégorie'!C12="","",'2ème catégorie'!C12)</f>
        <v>VELO SPORT NIVERNAIS MORV</v>
      </c>
      <c r="J28" s="14">
        <f>IF('2ème catégorie'!D12="","",'2ème catégorie'!D12)</f>
        <v>0</v>
      </c>
      <c r="K28" s="12">
        <f>IF(L28="","",25)</f>
        <v>25</v>
      </c>
      <c r="L28" s="12" t="str">
        <f>IF('3ème catégorie'!A44="","",'3ème catégorie'!A44)</f>
        <v>GRANDJEAN PHILIPPE</v>
      </c>
      <c r="M28" s="13" t="str">
        <f>IF('3ème catégorie'!B44="","",'3ème catégorie'!B44)</f>
        <v>M</v>
      </c>
      <c r="N28" s="12" t="str">
        <f>IF('3ème catégorie'!C44="","",'3ème catégorie'!C44)</f>
        <v>CULT.LOIS.ANIM. SAUVIGNY LE</v>
      </c>
      <c r="O28" s="13">
        <f>IF('3ème catégorie'!D44="","",'3ème catégorie'!D44)</f>
        <v>10</v>
      </c>
      <c r="P28" s="12">
        <f>IF(Q28="","",25)</f>
        <v>25</v>
      </c>
      <c r="Q28" s="12" t="str">
        <f>IF('catégorie GS'!A18="","",'catégorie GS'!A18)</f>
        <v>DEMATTEIS PATRICK</v>
      </c>
      <c r="R28" s="13" t="str">
        <f>IF('catégorie GS'!B18="","",'catégorie GS'!B18)</f>
        <v>M</v>
      </c>
      <c r="S28" s="12" t="str">
        <f>IF('catégorie GS'!C18="","",'catégorie GS'!C18)</f>
        <v>CLUB CYCLISTE CORBIGEOIS</v>
      </c>
      <c r="T28" s="13">
        <f>IF('catégorie GS'!D18="","",'catégorie GS'!D18)</f>
        <v>0</v>
      </c>
      <c r="U28" s="1" t="str">
        <f>IF(V28="","",25)</f>
        <v/>
      </c>
      <c r="V28" s="1" t="str">
        <f>IF(Féminine!A29="","",Féminine!A29)</f>
        <v/>
      </c>
      <c r="W28" s="2" t="str">
        <f>IF(Féminine!B29="","",Féminine!B29)</f>
        <v/>
      </c>
      <c r="X28" s="1" t="str">
        <f>IF(Féminine!C29="","",Féminine!C29)</f>
        <v/>
      </c>
      <c r="Y28" s="2" t="str">
        <f>IF(Féminine!D29="","",Féminine!D29)</f>
        <v/>
      </c>
      <c r="Z28" s="1" t="str">
        <f>IF(AA28="","",25)</f>
        <v/>
      </c>
      <c r="AA28" s="1" t="str">
        <f>IF(Jeune!A29="","",Jeune!A29)</f>
        <v/>
      </c>
      <c r="AB28" s="2" t="str">
        <f>IF(Jeune!B29="","",Jeune!B29)</f>
        <v/>
      </c>
      <c r="AC28" s="1" t="str">
        <f>IF(Jeune!C29="","",Jeune!C29)</f>
        <v/>
      </c>
      <c r="AD28" s="2" t="str">
        <f>IF(Jeune!D29="","",Jeune!D29)</f>
        <v/>
      </c>
    </row>
    <row r="29" spans="1:30" ht="15.75" x14ac:dyDescent="0.25">
      <c r="A29" s="1" t="str">
        <f>IF(B29="","",26)</f>
        <v/>
      </c>
      <c r="B29" s="1" t="str">
        <f>IF('1ère catégorie'!A30="","",'1ère catégorie'!A30)</f>
        <v/>
      </c>
      <c r="C29" s="2" t="str">
        <f>IF('1ère catégorie'!B30="","",'1ère catégorie'!B30)</f>
        <v/>
      </c>
      <c r="D29" s="1" t="str">
        <f>IF('1ère catégorie'!C30="","",'1ère catégorie'!C30)</f>
        <v/>
      </c>
      <c r="E29" s="2" t="str">
        <f>IF('1ère catégorie'!D30="","",'1ère catégorie'!D30)</f>
        <v/>
      </c>
      <c r="F29" s="12">
        <f>IF(G29="","",26)</f>
        <v>26</v>
      </c>
      <c r="G29" s="12" t="str">
        <f>IF('2ème catégorie'!A18="","",'2ème catégorie'!A18)</f>
        <v>FELIX JEAN-MICHEL</v>
      </c>
      <c r="H29" s="13" t="str">
        <f>IF('2ème catégorie'!B18="","",'2ème catégorie'!B18)</f>
        <v>M</v>
      </c>
      <c r="I29" s="12" t="str">
        <f>IF('2ème catégorie'!C18="","",'2ème catégorie'!C18)</f>
        <v>CLUB MARZY CYCLISTE</v>
      </c>
      <c r="J29" s="14">
        <f>IF('2ème catégorie'!D18="","",'2ème catégorie'!D18)</f>
        <v>0</v>
      </c>
      <c r="K29" s="12">
        <f>IF(L29="","",26)</f>
        <v>26</v>
      </c>
      <c r="L29" s="12" t="str">
        <f>IF('3ème catégorie'!A45="","",'3ème catégorie'!A45)</f>
        <v>GUIGNAULT DAVID</v>
      </c>
      <c r="M29" s="13" t="str">
        <f>IF('3ème catégorie'!B45="","",'3ème catégorie'!B45)</f>
        <v>M</v>
      </c>
      <c r="N29" s="12" t="str">
        <f>IF('3ème catégorie'!C45="","",'3ème catégorie'!C45)</f>
        <v>UNION COSNOISE SPORTIVE U</v>
      </c>
      <c r="O29" s="13">
        <f>IF('3ème catégorie'!D45="","",'3ème catégorie'!D45)</f>
        <v>10</v>
      </c>
      <c r="P29" s="12">
        <f>IF(Q29="","",26)</f>
        <v>26</v>
      </c>
      <c r="Q29" s="12" t="str">
        <f>IF('catégorie GS'!A19="","",'catégorie GS'!A19)</f>
        <v>DESFORGES BERNARD</v>
      </c>
      <c r="R29" s="13" t="str">
        <f>IF('catégorie GS'!B19="","",'catégorie GS'!B19)</f>
        <v>M</v>
      </c>
      <c r="S29" s="12" t="str">
        <f>IF('catégorie GS'!C19="","",'catégorie GS'!C19)</f>
        <v>CLUB MARZY CYCLISTE</v>
      </c>
      <c r="T29" s="13">
        <f>IF('catégorie GS'!D19="","",'catégorie GS'!D19)</f>
        <v>0</v>
      </c>
      <c r="U29" s="1" t="str">
        <f>IF(V29="","",26)</f>
        <v/>
      </c>
      <c r="V29" s="1" t="str">
        <f>IF(Féminine!A30="","",Féminine!A30)</f>
        <v/>
      </c>
      <c r="W29" s="2" t="str">
        <f>IF(Féminine!B30="","",Féminine!B30)</f>
        <v/>
      </c>
      <c r="X29" s="1" t="str">
        <f>IF(Féminine!C30="","",Féminine!C30)</f>
        <v/>
      </c>
      <c r="Y29" s="2" t="str">
        <f>IF(Féminine!D30="","",Féminine!D30)</f>
        <v/>
      </c>
      <c r="Z29" s="1" t="str">
        <f>IF(AA29="","",26)</f>
        <v/>
      </c>
      <c r="AA29" s="1" t="str">
        <f>IF(Jeune!A30="","",Jeune!A30)</f>
        <v/>
      </c>
      <c r="AB29" s="2" t="str">
        <f>IF(Jeune!B30="","",Jeune!B30)</f>
        <v/>
      </c>
      <c r="AC29" s="1" t="str">
        <f>IF(Jeune!C30="","",Jeune!C30)</f>
        <v/>
      </c>
      <c r="AD29" s="2" t="str">
        <f>IF(Jeune!D30="","",Jeune!D30)</f>
        <v/>
      </c>
    </row>
    <row r="30" spans="1:30" ht="15.75" x14ac:dyDescent="0.25">
      <c r="A30" s="1" t="str">
        <f>IF(B30="","",27)</f>
        <v/>
      </c>
      <c r="B30" s="1" t="str">
        <f>IF('1ère catégorie'!A31="","",'1ère catégorie'!A31)</f>
        <v/>
      </c>
      <c r="C30" s="2" t="str">
        <f>IF('1ère catégorie'!B31="","",'1ère catégorie'!B31)</f>
        <v/>
      </c>
      <c r="D30" s="1" t="str">
        <f>IF('1ère catégorie'!C31="","",'1ère catégorie'!C31)</f>
        <v/>
      </c>
      <c r="E30" s="2" t="str">
        <f>IF('1ère catégorie'!D31="","",'1ère catégorie'!D31)</f>
        <v/>
      </c>
      <c r="F30" s="12">
        <f>IF(G30="","",27)</f>
        <v>27</v>
      </c>
      <c r="G30" s="12" t="str">
        <f>IF('2ème catégorie'!A26="","",'2ème catégorie'!A26)</f>
        <v>SACLIER YVES</v>
      </c>
      <c r="H30" s="13" t="str">
        <f>IF('2ème catégorie'!B26="","",'2ème catégorie'!B26)</f>
        <v>M</v>
      </c>
      <c r="I30" s="12" t="str">
        <f>IF('2ème catégorie'!C26="","",'2ème catégorie'!C26)</f>
        <v>VELO CLUB DE CLAMECY</v>
      </c>
      <c r="J30" s="14">
        <f>IF('2ème catégorie'!D26="","",'2ème catégorie'!D26)</f>
        <v>0</v>
      </c>
      <c r="K30" s="12">
        <f>IF(L30="","",27)</f>
        <v>27</v>
      </c>
      <c r="L30" s="12" t="str">
        <f>IF('3ème catégorie'!A59="","",'3ème catégorie'!A59)</f>
        <v>LUISSI FRANCOIS</v>
      </c>
      <c r="M30" s="13" t="str">
        <f>IF('3ème catégorie'!B59="","",'3ème catégorie'!B59)</f>
        <v>M</v>
      </c>
      <c r="N30" s="12" t="str">
        <f>IF('3ème catégorie'!C59="","",'3ème catégorie'!C59)</f>
        <v>ASSOC. CYCLISTE DECIZE LA</v>
      </c>
      <c r="O30" s="13">
        <f>IF('3ème catégorie'!D59="","",'3ème catégorie'!D59)</f>
        <v>10</v>
      </c>
      <c r="P30" s="12">
        <f>IF(Q30="","",27)</f>
        <v>27</v>
      </c>
      <c r="Q30" s="12" t="str">
        <f>IF('catégorie GS'!A21="","",'catégorie GS'!A21)</f>
        <v>GENDRON YVES</v>
      </c>
      <c r="R30" s="13" t="str">
        <f>IF('catégorie GS'!B21="","",'catégorie GS'!B21)</f>
        <v>M</v>
      </c>
      <c r="S30" s="12" t="str">
        <f>IF('catégorie GS'!C21="","",'catégorie GS'!C21)</f>
        <v>A S P T T OMNISPORT NEVERS</v>
      </c>
      <c r="T30" s="13">
        <f>IF('catégorie GS'!D21="","",'catégorie GS'!D21)</f>
        <v>0</v>
      </c>
      <c r="U30" s="1" t="str">
        <f>IF(V30="","",27)</f>
        <v/>
      </c>
      <c r="V30" s="1" t="str">
        <f>IF(Féminine!A31="","",Féminine!A31)</f>
        <v/>
      </c>
      <c r="W30" s="2" t="str">
        <f>IF(Féminine!B31="","",Féminine!B31)</f>
        <v/>
      </c>
      <c r="X30" s="1" t="str">
        <f>IF(Féminine!C31="","",Féminine!C31)</f>
        <v/>
      </c>
      <c r="Y30" s="2" t="str">
        <f>IF(Féminine!D31="","",Féminine!D31)</f>
        <v/>
      </c>
      <c r="Z30" s="1" t="str">
        <f>IF(AA30="","",27)</f>
        <v/>
      </c>
      <c r="AA30" s="1" t="str">
        <f>IF(Jeune!A31="","",Jeune!A31)</f>
        <v/>
      </c>
      <c r="AB30" s="2" t="str">
        <f>IF(Jeune!B31="","",Jeune!B31)</f>
        <v/>
      </c>
      <c r="AC30" s="1" t="str">
        <f>IF(Jeune!C31="","",Jeune!C31)</f>
        <v/>
      </c>
      <c r="AD30" s="2" t="str">
        <f>IF(Jeune!D31="","",Jeune!D31)</f>
        <v/>
      </c>
    </row>
    <row r="31" spans="1:30" ht="15.75" x14ac:dyDescent="0.25">
      <c r="A31" s="1" t="str">
        <f>IF(B31="","",28)</f>
        <v/>
      </c>
      <c r="B31" s="1" t="str">
        <f>IF('1ère catégorie'!A32="","",'1ère catégorie'!A32)</f>
        <v/>
      </c>
      <c r="C31" s="2" t="str">
        <f>IF('1ère catégorie'!B32="","",'1ère catégorie'!B32)</f>
        <v/>
      </c>
      <c r="D31" s="1" t="str">
        <f>IF('1ère catégorie'!C32="","",'1ère catégorie'!C32)</f>
        <v/>
      </c>
      <c r="E31" s="2" t="str">
        <f>IF('1ère catégorie'!D32="","",'1ère catégorie'!D32)</f>
        <v/>
      </c>
      <c r="F31" s="12">
        <f>IF(G31="","",28)</f>
        <v>28</v>
      </c>
      <c r="G31" s="12" t="str">
        <f>IF('2ème catégorie'!A31="","",'2ème catégorie'!A31)</f>
        <v>VANNIER ERIC</v>
      </c>
      <c r="H31" s="13" t="str">
        <f>IF('2ème catégorie'!B31="","",'2ème catégorie'!B31)</f>
        <v>M</v>
      </c>
      <c r="I31" s="12" t="str">
        <f>IF('2ème catégorie'!C31="","",'2ème catégorie'!C31)</f>
        <v>AURORE SPORT.ET CULT. FOUR</v>
      </c>
      <c r="J31" s="14">
        <f>IF('2ème catégorie'!D31="","",'2ème catégorie'!D31)</f>
        <v>0</v>
      </c>
      <c r="K31" s="12">
        <f>IF(L31="","",28)</f>
        <v>28</v>
      </c>
      <c r="L31" s="12" t="str">
        <f>IF('3ème catégorie'!A68="","",'3ème catégorie'!A68)</f>
        <v>PEZZETTA UGO</v>
      </c>
      <c r="M31" s="13" t="str">
        <f>IF('3ème catégorie'!B68="","",'3ème catégorie'!B68)</f>
        <v>M</v>
      </c>
      <c r="N31" s="12" t="str">
        <f>IF('3ème catégorie'!C68="","",'3ème catégorie'!C68)</f>
        <v>AURORE SPORT.ET CULT. FOUR</v>
      </c>
      <c r="O31" s="13">
        <f>IF('3ème catégorie'!D68="","",'3ème catégorie'!D68)</f>
        <v>10</v>
      </c>
      <c r="P31" s="12">
        <f>IF(Q31="","",28)</f>
        <v>28</v>
      </c>
      <c r="Q31" s="12" t="str">
        <f>IF('catégorie GS'!A22="","",'catégorie GS'!A22)</f>
        <v>GOUGNOT ROLAND</v>
      </c>
      <c r="R31" s="13" t="str">
        <f>IF('catégorie GS'!B22="","",'catégorie GS'!B22)</f>
        <v>M</v>
      </c>
      <c r="S31" s="12" t="str">
        <f>IF('catégorie GS'!C22="","",'catégorie GS'!C22)</f>
        <v>A S P T T OMNISPORT NEVERS</v>
      </c>
      <c r="T31" s="13">
        <f>IF('catégorie GS'!D22="","",'catégorie GS'!D22)</f>
        <v>0</v>
      </c>
      <c r="U31" s="1" t="str">
        <f>IF(V31="","",28)</f>
        <v/>
      </c>
      <c r="V31" s="1" t="str">
        <f>IF(Féminine!A32="","",Féminine!A32)</f>
        <v/>
      </c>
      <c r="W31" s="2" t="str">
        <f>IF(Féminine!B32="","",Féminine!B32)</f>
        <v/>
      </c>
      <c r="X31" s="1" t="str">
        <f>IF(Féminine!C32="","",Féminine!C32)</f>
        <v/>
      </c>
      <c r="Y31" s="2" t="str">
        <f>IF(Féminine!D32="","",Féminine!D32)</f>
        <v/>
      </c>
      <c r="Z31" s="1" t="str">
        <f>IF(AA31="","",28)</f>
        <v/>
      </c>
      <c r="AA31" s="1" t="str">
        <f>IF(Jeune!A32="","",Jeune!A32)</f>
        <v/>
      </c>
      <c r="AB31" s="2" t="str">
        <f>IF(Jeune!B32="","",Jeune!B32)</f>
        <v/>
      </c>
      <c r="AC31" s="1" t="str">
        <f>IF(Jeune!C32="","",Jeune!C32)</f>
        <v/>
      </c>
      <c r="AD31" s="2" t="str">
        <f>IF(Jeune!D32="","",Jeune!D32)</f>
        <v/>
      </c>
    </row>
    <row r="32" spans="1:30" ht="15.75" x14ac:dyDescent="0.25">
      <c r="A32" s="1" t="str">
        <f>IF(B32="","",29)</f>
        <v/>
      </c>
      <c r="B32" s="1" t="str">
        <f>IF('1ère catégorie'!A33="","",'1ère catégorie'!A33)</f>
        <v/>
      </c>
      <c r="C32" s="2" t="str">
        <f>IF('1ère catégorie'!B33="","",'1ère catégorie'!B33)</f>
        <v/>
      </c>
      <c r="D32" s="1" t="str">
        <f>IF('1ère catégorie'!C33="","",'1ère catégorie'!C33)</f>
        <v/>
      </c>
      <c r="E32" s="2" t="str">
        <f>IF('1ère catégorie'!D33="","",'1ère catégorie'!D33)</f>
        <v/>
      </c>
      <c r="F32" s="1">
        <f>IF(G32="","",29)</f>
        <v>29</v>
      </c>
      <c r="G32" s="12" t="str">
        <f>IF('2ème catégorie'!A32="","",'2ème catégorie'!A32)</f>
        <v>VANNIER PIERRE ANTOINE</v>
      </c>
      <c r="H32" s="13" t="str">
        <f>IF('2ème catégorie'!B32="","",'2ème catégorie'!B32)</f>
        <v>M</v>
      </c>
      <c r="I32" s="12" t="str">
        <f>IF('2ème catégorie'!C32="","",'2ème catégorie'!C32)</f>
        <v>AURORE SPORT.ET CULT. FOUR</v>
      </c>
      <c r="J32" s="14">
        <f>IF('2ème catégorie'!D32="","",'2ème catégorie'!D32)</f>
        <v>0</v>
      </c>
      <c r="K32" s="12">
        <f>IF(L32="","",29)</f>
        <v>29</v>
      </c>
      <c r="L32" s="12" t="str">
        <f>IF('3ème catégorie'!A5="","",'3ème catégorie'!A5)</f>
        <v>ANGOT ALAIN</v>
      </c>
      <c r="M32" s="13" t="str">
        <f>IF('3ème catégorie'!B5="","",'3ème catégorie'!B5)</f>
        <v>M</v>
      </c>
      <c r="N32" s="12" t="str">
        <f>IF('3ème catégorie'!C5="","",'3ème catégorie'!C5)</f>
        <v>A S P T T OMNISPORT NEVERS</v>
      </c>
      <c r="O32" s="13">
        <f>IF('3ème catégorie'!D5="","",'3ème catégorie'!D5)</f>
        <v>0</v>
      </c>
      <c r="P32" s="12">
        <f>IF(Q32="","",29)</f>
        <v>29</v>
      </c>
      <c r="Q32" s="12" t="str">
        <f>IF('catégorie GS'!A25="","",'catégorie GS'!A25)</f>
        <v>GUICHARD JEAN-PIERRE</v>
      </c>
      <c r="R32" s="13" t="str">
        <f>IF('catégorie GS'!B25="","",'catégorie GS'!B25)</f>
        <v>M</v>
      </c>
      <c r="S32" s="12" t="str">
        <f>IF('catégorie GS'!C25="","",'catégorie GS'!C25)</f>
        <v>CLUB CYCLISTE CORBIGEOIS</v>
      </c>
      <c r="T32" s="13">
        <f>IF('catégorie GS'!D25="","",'catégorie GS'!D25)</f>
        <v>0</v>
      </c>
      <c r="U32" s="1" t="str">
        <f>IF(V32="","",29)</f>
        <v/>
      </c>
      <c r="V32" s="1" t="str">
        <f>IF(Féminine!A33="","",Féminine!A33)</f>
        <v/>
      </c>
      <c r="W32" s="2" t="str">
        <f>IF(Féminine!B33="","",Féminine!B33)</f>
        <v/>
      </c>
      <c r="X32" s="1" t="str">
        <f>IF(Féminine!C33="","",Féminine!C33)</f>
        <v/>
      </c>
      <c r="Y32" s="2" t="str">
        <f>IF(Féminine!D33="","",Féminine!D33)</f>
        <v/>
      </c>
      <c r="Z32" s="1" t="str">
        <f>IF(AA32="","",29)</f>
        <v/>
      </c>
      <c r="AA32" s="1" t="str">
        <f>IF(Jeune!A33="","",Jeune!A33)</f>
        <v/>
      </c>
      <c r="AB32" s="2" t="str">
        <f>IF(Jeune!B33="","",Jeune!B33)</f>
        <v/>
      </c>
      <c r="AC32" s="1" t="str">
        <f>IF(Jeune!C33="","",Jeune!C33)</f>
        <v/>
      </c>
      <c r="AD32" s="2" t="str">
        <f>IF(Jeune!D33="","",Jeune!D33)</f>
        <v/>
      </c>
    </row>
    <row r="33" spans="1:30" ht="15.75" x14ac:dyDescent="0.25">
      <c r="A33" s="1" t="str">
        <f>IF(B33="","",30)</f>
        <v/>
      </c>
      <c r="B33" s="1" t="str">
        <f>IF('1ère catégorie'!A34="","",'1ère catégorie'!A34)</f>
        <v/>
      </c>
      <c r="C33" s="2" t="str">
        <f>IF('1ère catégorie'!B34="","",'1ère catégorie'!B34)</f>
        <v/>
      </c>
      <c r="D33" s="1" t="str">
        <f>IF('1ère catégorie'!C34="","",'1ère catégorie'!C34)</f>
        <v/>
      </c>
      <c r="E33" s="2" t="str">
        <f>IF('1ère catégorie'!D34="","",'1ère catégorie'!D34)</f>
        <v/>
      </c>
      <c r="F33" s="1" t="str">
        <f>IF(G33="","",30)</f>
        <v/>
      </c>
      <c r="G33" s="1" t="str">
        <f>IF('2ème catégorie'!A34="","",'2ème catégorie'!A34)</f>
        <v/>
      </c>
      <c r="H33" s="2" t="str">
        <f>IF('2ème catégorie'!B34="","",'2ème catégorie'!B34)</f>
        <v/>
      </c>
      <c r="I33" s="1" t="str">
        <f>IF('2ème catégorie'!C34="","",'2ème catégorie'!C34)</f>
        <v/>
      </c>
      <c r="J33" s="2" t="str">
        <f>IF('2ème catégorie'!D34="","",'2ème catégorie'!D34)</f>
        <v/>
      </c>
      <c r="K33" s="12">
        <f>IF(L33="","",30)</f>
        <v>30</v>
      </c>
      <c r="L33" s="12" t="str">
        <f>IF('3ème catégorie'!A6="","",'3ème catégorie'!A6)</f>
        <v>BAILLY OLIVIER</v>
      </c>
      <c r="M33" s="13" t="str">
        <f>IF('3ème catégorie'!B6="","",'3ème catégorie'!B6)</f>
        <v>M</v>
      </c>
      <c r="N33" s="12" t="str">
        <f>IF('3ème catégorie'!C6="","",'3ème catégorie'!C6)</f>
        <v>CULT.LOIS.ANIM. SAUVIGNY LE</v>
      </c>
      <c r="O33" s="13">
        <f>IF('3ème catégorie'!D6="","",'3ème catégorie'!D6)</f>
        <v>0</v>
      </c>
      <c r="P33" s="12">
        <f>IF(Q33="","",30)</f>
        <v>30</v>
      </c>
      <c r="Q33" s="12" t="str">
        <f>IF('catégorie GS'!A26="","",'catégorie GS'!A26)</f>
        <v>GUIMIOT YVON</v>
      </c>
      <c r="R33" s="13" t="str">
        <f>IF('catégorie GS'!B26="","",'catégorie GS'!B26)</f>
        <v>M</v>
      </c>
      <c r="S33" s="12" t="str">
        <f>IF('catégorie GS'!C26="","",'catégorie GS'!C26)</f>
        <v>CLUB MARZY CYCLISTE</v>
      </c>
      <c r="T33" s="13">
        <f>IF('catégorie GS'!D26="","",'catégorie GS'!D26)</f>
        <v>0</v>
      </c>
      <c r="U33" s="1" t="str">
        <f>IF(V33="","",30)</f>
        <v/>
      </c>
      <c r="V33" s="1" t="str">
        <f>IF(Féminine!A34="","",Féminine!A34)</f>
        <v/>
      </c>
      <c r="W33" s="2" t="str">
        <f>IF(Féminine!B34="","",Féminine!B34)</f>
        <v/>
      </c>
      <c r="X33" s="1" t="str">
        <f>IF(Féminine!C34="","",Féminine!C34)</f>
        <v/>
      </c>
      <c r="Y33" s="2" t="str">
        <f>IF(Féminine!D34="","",Féminine!D34)</f>
        <v/>
      </c>
      <c r="Z33" s="1" t="str">
        <f>IF(AA33="","",30)</f>
        <v/>
      </c>
      <c r="AA33" s="1" t="str">
        <f>IF(Jeune!A34="","",Jeune!A34)</f>
        <v/>
      </c>
      <c r="AB33" s="2" t="str">
        <f>IF(Jeune!B34="","",Jeune!B34)</f>
        <v/>
      </c>
      <c r="AC33" s="1" t="str">
        <f>IF(Jeune!C34="","",Jeune!C34)</f>
        <v/>
      </c>
      <c r="AD33" s="2" t="str">
        <f>IF(Jeune!D34="","",Jeune!D34)</f>
        <v/>
      </c>
    </row>
    <row r="34" spans="1:30" ht="15.75" x14ac:dyDescent="0.25">
      <c r="A34" s="1" t="str">
        <f>IF(B34="","",31)</f>
        <v/>
      </c>
      <c r="B34" s="1" t="str">
        <f>IF('1ère catégorie'!A35="","",'1ère catégorie'!A35)</f>
        <v/>
      </c>
      <c r="C34" s="2" t="str">
        <f>IF('1ère catégorie'!B35="","",'1ère catégorie'!B35)</f>
        <v/>
      </c>
      <c r="D34" s="1" t="str">
        <f>IF('1ère catégorie'!C35="","",'1ère catégorie'!C35)</f>
        <v/>
      </c>
      <c r="E34" s="2" t="str">
        <f>IF('1ère catégorie'!D35="","",'1ère catégorie'!D35)</f>
        <v/>
      </c>
      <c r="F34" s="1" t="str">
        <f>IF(G34="","",31)</f>
        <v/>
      </c>
      <c r="G34" s="1" t="str">
        <f>IF('2ème catégorie'!A35="","",'2ème catégorie'!A35)</f>
        <v/>
      </c>
      <c r="H34" s="2" t="str">
        <f>IF('2ème catégorie'!B35="","",'2ème catégorie'!B35)</f>
        <v/>
      </c>
      <c r="I34" s="1" t="str">
        <f>IF('2ème catégorie'!C35="","",'2ème catégorie'!C35)</f>
        <v/>
      </c>
      <c r="J34" s="2" t="str">
        <f>IF('2ème catégorie'!D35="","",'2ème catégorie'!D35)</f>
        <v/>
      </c>
      <c r="K34" s="12">
        <f>IF(L34="","",31)</f>
        <v>31</v>
      </c>
      <c r="L34" s="12" t="str">
        <f>IF('3ème catégorie'!A7="","",'3ème catégorie'!A7)</f>
        <v>BAILLY THOMAS</v>
      </c>
      <c r="M34" s="13" t="str">
        <f>IF('3ème catégorie'!B7="","",'3ème catégorie'!B7)</f>
        <v>M</v>
      </c>
      <c r="N34" s="12" t="str">
        <f>IF('3ème catégorie'!C7="","",'3ème catégorie'!C7)</f>
        <v>CULT.LOIS.ANIM. SAUVIGNY LE</v>
      </c>
      <c r="O34" s="13">
        <f>IF('3ème catégorie'!D7="","",'3ème catégorie'!D7)</f>
        <v>0</v>
      </c>
      <c r="P34" s="12">
        <f>IF(Q34="","",31)</f>
        <v>31</v>
      </c>
      <c r="Q34" s="12" t="str">
        <f>IF('catégorie GS'!A27="","",'catégorie GS'!A27)</f>
        <v>HAHN JEAN PIERRE</v>
      </c>
      <c r="R34" s="13" t="str">
        <f>IF('catégorie GS'!B27="","",'catégorie GS'!B27)</f>
        <v>M</v>
      </c>
      <c r="S34" s="12" t="str">
        <f>IF('catégorie GS'!C27="","",'catégorie GS'!C27)</f>
        <v>VELO CLUB DE CLAMECY</v>
      </c>
      <c r="T34" s="13">
        <f>IF('catégorie GS'!D27="","",'catégorie GS'!D27)</f>
        <v>0</v>
      </c>
      <c r="U34" s="1" t="str">
        <f>IF(V34="","",31)</f>
        <v/>
      </c>
      <c r="V34" s="1" t="str">
        <f>IF(Féminine!A35="","",Féminine!A35)</f>
        <v/>
      </c>
      <c r="W34" s="2" t="str">
        <f>IF(Féminine!B35="","",Féminine!B35)</f>
        <v/>
      </c>
      <c r="X34" s="1" t="str">
        <f>IF(Féminine!C35="","",Féminine!C35)</f>
        <v/>
      </c>
      <c r="Y34" s="2" t="str">
        <f>IF(Féminine!D35="","",Féminine!D35)</f>
        <v/>
      </c>
      <c r="Z34" s="1" t="str">
        <f>IF(AA34="","",31)</f>
        <v/>
      </c>
      <c r="AA34" s="1" t="str">
        <f>IF(Jeune!A35="","",Jeune!A35)</f>
        <v/>
      </c>
      <c r="AB34" s="2" t="str">
        <f>IF(Jeune!B35="","",Jeune!B35)</f>
        <v/>
      </c>
      <c r="AC34" s="1" t="str">
        <f>IF(Jeune!C35="","",Jeune!C35)</f>
        <v/>
      </c>
      <c r="AD34" s="2" t="str">
        <f>IF(Jeune!D35="","",Jeune!D35)</f>
        <v/>
      </c>
    </row>
    <row r="35" spans="1:30" ht="15.75" x14ac:dyDescent="0.25">
      <c r="A35" s="1" t="str">
        <f>IF(B35="","",32)</f>
        <v/>
      </c>
      <c r="B35" s="1" t="str">
        <f>IF('1ère catégorie'!A36="","",'1ère catégorie'!A36)</f>
        <v/>
      </c>
      <c r="C35" s="2" t="str">
        <f>IF('1ère catégorie'!B36="","",'1ère catégorie'!B36)</f>
        <v/>
      </c>
      <c r="D35" s="1" t="str">
        <f>IF('1ère catégorie'!C36="","",'1ère catégorie'!C36)</f>
        <v/>
      </c>
      <c r="E35" s="2" t="str">
        <f>IF('1ère catégorie'!D36="","",'1ère catégorie'!D36)</f>
        <v/>
      </c>
      <c r="F35" s="1" t="str">
        <f>IF(G35="","",32)</f>
        <v/>
      </c>
      <c r="G35" s="1" t="str">
        <f>IF('2ème catégorie'!A36="","",'2ème catégorie'!A36)</f>
        <v/>
      </c>
      <c r="H35" s="2" t="str">
        <f>IF('2ème catégorie'!B36="","",'2ème catégorie'!B36)</f>
        <v/>
      </c>
      <c r="I35" s="1" t="str">
        <f>IF('2ème catégorie'!C36="","",'2ème catégorie'!C36)</f>
        <v/>
      </c>
      <c r="J35" s="2" t="str">
        <f>IF('2ème catégorie'!D36="","",'2ème catégorie'!D36)</f>
        <v/>
      </c>
      <c r="K35" s="12">
        <f>IF(L35="","",32)</f>
        <v>32</v>
      </c>
      <c r="L35" s="12" t="str">
        <f>IF('3ème catégorie'!A8="","",'3ème catégorie'!A8)</f>
        <v>BAILLY YVES</v>
      </c>
      <c r="M35" s="13" t="str">
        <f>IF('3ème catégorie'!B8="","",'3ème catégorie'!B8)</f>
        <v>M</v>
      </c>
      <c r="N35" s="12" t="str">
        <f>IF('3ème catégorie'!C8="","",'3ème catégorie'!C8)</f>
        <v>CULT.LOIS.ANIM. SAUVIGNY LE</v>
      </c>
      <c r="O35" s="13">
        <f>IF('3ème catégorie'!D8="","",'3ème catégorie'!D8)</f>
        <v>0</v>
      </c>
      <c r="P35" s="12">
        <f>IF(Q35="","",32)</f>
        <v>32</v>
      </c>
      <c r="Q35" s="12" t="str">
        <f>IF('catégorie GS'!A28="","",'catégorie GS'!A28)</f>
        <v>HUGUET DANIEL</v>
      </c>
      <c r="R35" s="13" t="str">
        <f>IF('catégorie GS'!B28="","",'catégorie GS'!B28)</f>
        <v>M</v>
      </c>
      <c r="S35" s="12" t="str">
        <f>IF('catégorie GS'!C28="","",'catégorie GS'!C28)</f>
        <v>UNION COSNOISE SPORTIVE U</v>
      </c>
      <c r="T35" s="13">
        <f>IF('catégorie GS'!D28="","",'catégorie GS'!D28)</f>
        <v>0</v>
      </c>
      <c r="U35" s="1" t="str">
        <f>IF(V35="","",32)</f>
        <v/>
      </c>
      <c r="V35" s="1" t="str">
        <f>IF(Féminine!A36="","",Féminine!A36)</f>
        <v/>
      </c>
      <c r="W35" s="2" t="str">
        <f>IF(Féminine!B36="","",Féminine!B36)</f>
        <v/>
      </c>
      <c r="X35" s="1" t="str">
        <f>IF(Féminine!C36="","",Féminine!C36)</f>
        <v/>
      </c>
      <c r="Y35" s="2" t="str">
        <f>IF(Féminine!D36="","",Féminine!D36)</f>
        <v/>
      </c>
      <c r="Z35" s="1" t="str">
        <f>IF(AA35="","",32)</f>
        <v/>
      </c>
      <c r="AA35" s="1" t="str">
        <f>IF(Jeune!A36="","",Jeune!A36)</f>
        <v/>
      </c>
      <c r="AB35" s="2" t="str">
        <f>IF(Jeune!B36="","",Jeune!B36)</f>
        <v/>
      </c>
      <c r="AC35" s="1" t="str">
        <f>IF(Jeune!C36="","",Jeune!C36)</f>
        <v/>
      </c>
      <c r="AD35" s="2" t="str">
        <f>IF(Jeune!D36="","",Jeune!D36)</f>
        <v/>
      </c>
    </row>
    <row r="36" spans="1:30" ht="15.75" x14ac:dyDescent="0.25">
      <c r="A36" s="1" t="str">
        <f>IF(B36="","",33)</f>
        <v/>
      </c>
      <c r="B36" s="1" t="str">
        <f>IF('1ère catégorie'!A37="","",'1ère catégorie'!A37)</f>
        <v/>
      </c>
      <c r="C36" s="2" t="str">
        <f>IF('1ère catégorie'!B37="","",'1ère catégorie'!B37)</f>
        <v/>
      </c>
      <c r="D36" s="1" t="str">
        <f>IF('1ère catégorie'!C37="","",'1ère catégorie'!C37)</f>
        <v/>
      </c>
      <c r="E36" s="2" t="str">
        <f>IF('1ère catégorie'!D37="","",'1ère catégorie'!D37)</f>
        <v/>
      </c>
      <c r="F36" s="1" t="str">
        <f>IF(G36="","",33)</f>
        <v/>
      </c>
      <c r="G36" s="1" t="str">
        <f>IF('2ème catégorie'!A37="","",'2ème catégorie'!A37)</f>
        <v/>
      </c>
      <c r="H36" s="2" t="str">
        <f>IF('2ème catégorie'!B37="","",'2ème catégorie'!B37)</f>
        <v/>
      </c>
      <c r="I36" s="1" t="str">
        <f>IF('2ème catégorie'!C37="","",'2ème catégorie'!C37)</f>
        <v/>
      </c>
      <c r="J36" s="2" t="str">
        <f>IF('2ème catégorie'!D37="","",'2ème catégorie'!D37)</f>
        <v/>
      </c>
      <c r="K36" s="12">
        <f>IF(L36="","",33)</f>
        <v>33</v>
      </c>
      <c r="L36" s="12" t="str">
        <f>IF('3ème catégorie'!A9="","",'3ème catégorie'!A9)</f>
        <v>BARBIN PASCAL</v>
      </c>
      <c r="M36" s="13" t="str">
        <f>IF('3ème catégorie'!B9="","",'3ème catégorie'!B9)</f>
        <v>M</v>
      </c>
      <c r="N36" s="12" t="str">
        <f>IF('3ème catégorie'!C9="","",'3ème catégorie'!C9)</f>
        <v>VELO SPORT NIVERNAIS MORV</v>
      </c>
      <c r="O36" s="13">
        <f>IF('3ème catégorie'!D9="","",'3ème catégorie'!D9)</f>
        <v>0</v>
      </c>
      <c r="P36" s="12">
        <f>IF(Q36="","",33)</f>
        <v>33</v>
      </c>
      <c r="Q36" s="12" t="str">
        <f>IF('catégorie GS'!A32="","",'catégorie GS'!A32)</f>
        <v>MADET CORINNE</v>
      </c>
      <c r="R36" s="13" t="str">
        <f>IF('catégorie GS'!B32="","",'catégorie GS'!B32)</f>
        <v>F</v>
      </c>
      <c r="S36" s="12" t="str">
        <f>IF('catégorie GS'!C32="","",'catégorie GS'!C32)</f>
        <v>A S P T T OMNISPORT NEVERS</v>
      </c>
      <c r="T36" s="13">
        <f>IF('catégorie GS'!D32="","",'catégorie GS'!D32)</f>
        <v>0</v>
      </c>
      <c r="U36" s="1" t="str">
        <f>IF(V36="","",33)</f>
        <v/>
      </c>
      <c r="V36" s="1" t="str">
        <f>IF(Féminine!A37="","",Féminine!A37)</f>
        <v/>
      </c>
      <c r="W36" s="2" t="str">
        <f>IF(Féminine!B37="","",Féminine!B37)</f>
        <v/>
      </c>
      <c r="X36" s="1" t="str">
        <f>IF(Féminine!C37="","",Féminine!C37)</f>
        <v/>
      </c>
      <c r="Y36" s="2" t="str">
        <f>IF(Féminine!D37="","",Féminine!D37)</f>
        <v/>
      </c>
      <c r="Z36" s="1" t="str">
        <f>IF(AA36="","",33)</f>
        <v/>
      </c>
      <c r="AA36" s="1" t="str">
        <f>IF(Jeune!A37="","",Jeune!A37)</f>
        <v/>
      </c>
      <c r="AB36" s="2" t="str">
        <f>IF(Jeune!B37="","",Jeune!B37)</f>
        <v/>
      </c>
      <c r="AC36" s="1" t="str">
        <f>IF(Jeune!C37="","",Jeune!C37)</f>
        <v/>
      </c>
      <c r="AD36" s="2" t="str">
        <f>IF(Jeune!D37="","",Jeune!D37)</f>
        <v/>
      </c>
    </row>
    <row r="37" spans="1:30" ht="15.75" x14ac:dyDescent="0.25">
      <c r="A37" s="1" t="str">
        <f>IF(B37="","",34)</f>
        <v/>
      </c>
      <c r="B37" s="1" t="str">
        <f>IF('1ère catégorie'!A38="","",'1ère catégorie'!A38)</f>
        <v/>
      </c>
      <c r="C37" s="2" t="str">
        <f>IF('1ère catégorie'!B38="","",'1ère catégorie'!B38)</f>
        <v/>
      </c>
      <c r="D37" s="1" t="str">
        <f>IF('1ère catégorie'!C38="","",'1ère catégorie'!C38)</f>
        <v/>
      </c>
      <c r="E37" s="2" t="str">
        <f>IF('1ère catégorie'!D38="","",'1ère catégorie'!D38)</f>
        <v/>
      </c>
      <c r="F37" s="1" t="str">
        <f>IF(G37="","",34)</f>
        <v/>
      </c>
      <c r="G37" s="1" t="str">
        <f>IF('2ème catégorie'!A38="","",'2ème catégorie'!A38)</f>
        <v/>
      </c>
      <c r="H37" s="2" t="str">
        <f>IF('2ème catégorie'!B38="","",'2ème catégorie'!B38)</f>
        <v/>
      </c>
      <c r="I37" s="1" t="str">
        <f>IF('2ème catégorie'!C38="","",'2ème catégorie'!C38)</f>
        <v/>
      </c>
      <c r="J37" s="2" t="str">
        <f>IF('2ème catégorie'!D38="","",'2ème catégorie'!D38)</f>
        <v/>
      </c>
      <c r="K37" s="12">
        <f>IF(L37="","",34)</f>
        <v>34</v>
      </c>
      <c r="L37" s="12" t="str">
        <f>IF('3ème catégorie'!A10="","",'3ème catégorie'!A10)</f>
        <v>BEN SUSAN FRANCIS</v>
      </c>
      <c r="M37" s="13" t="str">
        <f>IF('3ème catégorie'!B10="","",'3ème catégorie'!B10)</f>
        <v>M</v>
      </c>
      <c r="N37" s="12" t="str">
        <f>IF('3ème catégorie'!C10="","",'3ème catégorie'!C10)</f>
        <v>VELO SPORT NIVERNAIS MORV</v>
      </c>
      <c r="O37" s="13">
        <f>IF('3ème catégorie'!D10="","",'3ème catégorie'!D10)</f>
        <v>0</v>
      </c>
      <c r="P37" s="12">
        <f>IF(Q37="","",34)</f>
        <v>34</v>
      </c>
      <c r="Q37" s="12" t="str">
        <f>IF('catégorie GS'!A33="","",'catégorie GS'!A33)</f>
        <v>MALVESTIO JOHAN</v>
      </c>
      <c r="R37" s="13" t="str">
        <f>IF('catégorie GS'!B33="","",'catégorie GS'!B33)</f>
        <v>M</v>
      </c>
      <c r="S37" s="12" t="str">
        <f>IF('catégorie GS'!C33="","",'catégorie GS'!C33)</f>
        <v>VELO SPORT NIVERNAIS MORV</v>
      </c>
      <c r="T37" s="13">
        <f>IF('catégorie GS'!D33="","",'catégorie GS'!D33)</f>
        <v>0</v>
      </c>
      <c r="U37" s="1" t="str">
        <f>IF(V37="","",34)</f>
        <v/>
      </c>
      <c r="V37" s="1" t="str">
        <f>IF(Féminine!A38="","",Féminine!A38)</f>
        <v/>
      </c>
      <c r="W37" s="2" t="str">
        <f>IF(Féminine!B38="","",Féminine!B38)</f>
        <v/>
      </c>
      <c r="X37" s="1" t="str">
        <f>IF(Féminine!C38="","",Féminine!C38)</f>
        <v/>
      </c>
      <c r="Y37" s="2" t="str">
        <f>IF(Féminine!D38="","",Féminine!D38)</f>
        <v/>
      </c>
      <c r="Z37" s="1" t="str">
        <f>IF(AA37="","",34)</f>
        <v/>
      </c>
      <c r="AA37" s="1" t="str">
        <f>IF(Jeune!A38="","",Jeune!A38)</f>
        <v/>
      </c>
      <c r="AB37" s="2" t="str">
        <f>IF(Jeune!B38="","",Jeune!B38)</f>
        <v/>
      </c>
      <c r="AC37" s="1" t="str">
        <f>IF(Jeune!C38="","",Jeune!C38)</f>
        <v/>
      </c>
      <c r="AD37" s="2" t="str">
        <f>IF(Jeune!D38="","",Jeune!D38)</f>
        <v/>
      </c>
    </row>
    <row r="38" spans="1:30" ht="15.75" x14ac:dyDescent="0.25">
      <c r="A38" s="1" t="str">
        <f>IF(B38="","",35)</f>
        <v/>
      </c>
      <c r="B38" s="1" t="str">
        <f>IF('1ère catégorie'!A39="","",'1ère catégorie'!A39)</f>
        <v/>
      </c>
      <c r="C38" s="2" t="str">
        <f>IF('1ère catégorie'!B39="","",'1ère catégorie'!B39)</f>
        <v/>
      </c>
      <c r="D38" s="1" t="str">
        <f>IF('1ère catégorie'!C39="","",'1ère catégorie'!C39)</f>
        <v/>
      </c>
      <c r="E38" s="2" t="str">
        <f>IF('1ère catégorie'!D39="","",'1ère catégorie'!D39)</f>
        <v/>
      </c>
      <c r="F38" s="1" t="str">
        <f>IF(G38="","",35)</f>
        <v/>
      </c>
      <c r="G38" s="1" t="str">
        <f>IF('2ème catégorie'!A39="","",'2ème catégorie'!A39)</f>
        <v/>
      </c>
      <c r="H38" s="2" t="str">
        <f>IF('2ème catégorie'!B39="","",'2ème catégorie'!B39)</f>
        <v/>
      </c>
      <c r="I38" s="1" t="str">
        <f>IF('2ème catégorie'!C39="","",'2ème catégorie'!C39)</f>
        <v/>
      </c>
      <c r="J38" s="2" t="str">
        <f>IF('2ème catégorie'!D39="","",'2ème catégorie'!D39)</f>
        <v/>
      </c>
      <c r="K38" s="12">
        <f>IF(L38="","",35)</f>
        <v>35</v>
      </c>
      <c r="L38" s="12" t="str">
        <f>IF('3ème catégorie'!A11="","",'3ème catégorie'!A11)</f>
        <v>BENARD THIERRY</v>
      </c>
      <c r="M38" s="13" t="str">
        <f>IF('3ème catégorie'!B11="","",'3ème catégorie'!B11)</f>
        <v>M</v>
      </c>
      <c r="N38" s="12" t="str">
        <f>IF('3ème catégorie'!C11="","",'3ème catégorie'!C11)</f>
        <v>CLUB MARZY CYCLISTE</v>
      </c>
      <c r="O38" s="13">
        <f>IF('3ème catégorie'!D11="","",'3ème catégorie'!D11)</f>
        <v>0</v>
      </c>
      <c r="P38" s="12">
        <f>IF(Q38="","",35)</f>
        <v>35</v>
      </c>
      <c r="Q38" s="12" t="str">
        <f>IF('catégorie GS'!A35="","",'catégorie GS'!A35)</f>
        <v>MARTIN JEAN-CLAUDE</v>
      </c>
      <c r="R38" s="13" t="str">
        <f>IF('catégorie GS'!B35="","",'catégorie GS'!B35)</f>
        <v>M</v>
      </c>
      <c r="S38" s="12" t="str">
        <f>IF('catégorie GS'!C35="","",'catégorie GS'!C35)</f>
        <v>A S P T T OMNISPORT NEVERS</v>
      </c>
      <c r="T38" s="13">
        <f>IF('catégorie GS'!D35="","",'catégorie GS'!D35)</f>
        <v>0</v>
      </c>
      <c r="U38" s="1" t="str">
        <f>IF(V38="","",35)</f>
        <v/>
      </c>
      <c r="V38" s="1" t="str">
        <f>IF(Féminine!A39="","",Féminine!A39)</f>
        <v/>
      </c>
      <c r="W38" s="2" t="str">
        <f>IF(Féminine!B39="","",Féminine!B39)</f>
        <v/>
      </c>
      <c r="X38" s="1" t="str">
        <f>IF(Féminine!C39="","",Féminine!C39)</f>
        <v/>
      </c>
      <c r="Y38" s="2" t="str">
        <f>IF(Féminine!D39="","",Féminine!D39)</f>
        <v/>
      </c>
      <c r="Z38" s="1" t="str">
        <f>IF(AA38="","",35)</f>
        <v/>
      </c>
      <c r="AA38" s="1" t="str">
        <f>IF(Jeune!A39="","",Jeune!A39)</f>
        <v/>
      </c>
      <c r="AB38" s="2" t="str">
        <f>IF(Jeune!B39="","",Jeune!B39)</f>
        <v/>
      </c>
      <c r="AC38" s="1" t="str">
        <f>IF(Jeune!C39="","",Jeune!C39)</f>
        <v/>
      </c>
      <c r="AD38" s="2" t="str">
        <f>IF(Jeune!D39="","",Jeune!D39)</f>
        <v/>
      </c>
    </row>
    <row r="39" spans="1:30" ht="15.75" x14ac:dyDescent="0.25">
      <c r="A39" s="1" t="str">
        <f>IF(B39="","",36)</f>
        <v/>
      </c>
      <c r="B39" s="1" t="str">
        <f>IF('1ère catégorie'!A40="","",'1ère catégorie'!A40)</f>
        <v/>
      </c>
      <c r="C39" s="2" t="str">
        <f>IF('1ère catégorie'!B40="","",'1ère catégorie'!B40)</f>
        <v/>
      </c>
      <c r="D39" s="1" t="str">
        <f>IF('1ère catégorie'!C40="","",'1ère catégorie'!C40)</f>
        <v/>
      </c>
      <c r="E39" s="2" t="str">
        <f>IF('1ère catégorie'!D40="","",'1ère catégorie'!D40)</f>
        <v/>
      </c>
      <c r="F39" s="1" t="str">
        <f>IF(G39="","",36)</f>
        <v/>
      </c>
      <c r="G39" s="1" t="str">
        <f>IF('2ème catégorie'!A40="","",'2ème catégorie'!A40)</f>
        <v/>
      </c>
      <c r="H39" s="2" t="str">
        <f>IF('2ème catégorie'!B40="","",'2ème catégorie'!B40)</f>
        <v/>
      </c>
      <c r="I39" s="1" t="str">
        <f>IF('2ème catégorie'!C40="","",'2ème catégorie'!C40)</f>
        <v/>
      </c>
      <c r="J39" s="2" t="str">
        <f>IF('2ème catégorie'!D40="","",'2ème catégorie'!D40)</f>
        <v/>
      </c>
      <c r="K39" s="12">
        <f>IF(L39="","",36)</f>
        <v>36</v>
      </c>
      <c r="L39" s="12" t="str">
        <f>IF('3ème catégorie'!A14="","",'3ème catégorie'!A14)</f>
        <v>BERTRAND CORENTIN</v>
      </c>
      <c r="M39" s="13" t="str">
        <f>IF('3ème catégorie'!B14="","",'3ème catégorie'!B14)</f>
        <v>M</v>
      </c>
      <c r="N39" s="12" t="str">
        <f>IF('3ème catégorie'!C14="","",'3ème catégorie'!C14)</f>
        <v>AURORE SPORT.ET CULT. FOUR</v>
      </c>
      <c r="O39" s="13">
        <f>IF('3ème catégorie'!D14="","",'3ème catégorie'!D14)</f>
        <v>0</v>
      </c>
      <c r="P39" s="12">
        <f>IF(Q39="","",36)</f>
        <v>36</v>
      </c>
      <c r="Q39" s="12" t="str">
        <f>IF('catégorie GS'!A37="","",'catégorie GS'!A37)</f>
        <v>MOUILLAT ERIC</v>
      </c>
      <c r="R39" s="13" t="str">
        <f>IF('catégorie GS'!B37="","",'catégorie GS'!B37)</f>
        <v>M</v>
      </c>
      <c r="S39" s="12" t="str">
        <f>IF('catégorie GS'!C37="","",'catégorie GS'!C37)</f>
        <v>CLUB MARZY CYCLISTE</v>
      </c>
      <c r="T39" s="13">
        <f>IF('catégorie GS'!D37="","",'catégorie GS'!D37)</f>
        <v>0</v>
      </c>
      <c r="U39" s="1" t="str">
        <f>IF(V39="","",36)</f>
        <v/>
      </c>
      <c r="V39" s="1" t="str">
        <f>IF(Féminine!A40="","",Féminine!A40)</f>
        <v/>
      </c>
      <c r="W39" s="2" t="str">
        <f>IF(Féminine!B40="","",Féminine!B40)</f>
        <v/>
      </c>
      <c r="X39" s="1" t="str">
        <f>IF(Féminine!C40="","",Féminine!C40)</f>
        <v/>
      </c>
      <c r="Y39" s="2" t="str">
        <f>IF(Féminine!D40="","",Féminine!D40)</f>
        <v/>
      </c>
      <c r="Z39" s="1" t="str">
        <f>IF(AA39="","",36)</f>
        <v/>
      </c>
      <c r="AA39" s="1" t="str">
        <f>IF(Jeune!A40="","",Jeune!A40)</f>
        <v/>
      </c>
      <c r="AB39" s="2" t="str">
        <f>IF(Jeune!B40="","",Jeune!B40)</f>
        <v/>
      </c>
      <c r="AC39" s="1" t="str">
        <f>IF(Jeune!C40="","",Jeune!C40)</f>
        <v/>
      </c>
      <c r="AD39" s="2" t="str">
        <f>IF(Jeune!D40="","",Jeune!D40)</f>
        <v/>
      </c>
    </row>
    <row r="40" spans="1:30" ht="15.75" x14ac:dyDescent="0.25">
      <c r="A40" s="1" t="str">
        <f>IF(B40="","",37)</f>
        <v/>
      </c>
      <c r="B40" s="1" t="str">
        <f>IF('1ère catégorie'!A41="","",'1ère catégorie'!A41)</f>
        <v/>
      </c>
      <c r="C40" s="2" t="str">
        <f>IF('1ère catégorie'!B41="","",'1ère catégorie'!B41)</f>
        <v/>
      </c>
      <c r="D40" s="1" t="str">
        <f>IF('1ère catégorie'!C41="","",'1ère catégorie'!C41)</f>
        <v/>
      </c>
      <c r="E40" s="2" t="str">
        <f>IF('1ère catégorie'!D41="","",'1ère catégorie'!D41)</f>
        <v/>
      </c>
      <c r="F40" s="1" t="str">
        <f>IF(G40="","",37)</f>
        <v/>
      </c>
      <c r="G40" s="1" t="str">
        <f>IF('2ème catégorie'!A41="","",'2ème catégorie'!A41)</f>
        <v/>
      </c>
      <c r="H40" s="2" t="str">
        <f>IF('2ème catégorie'!B41="","",'2ème catégorie'!B41)</f>
        <v/>
      </c>
      <c r="I40" s="1" t="str">
        <f>IF('2ème catégorie'!C41="","",'2ème catégorie'!C41)</f>
        <v/>
      </c>
      <c r="J40" s="2" t="str">
        <f>IF('2ème catégorie'!D41="","",'2ème catégorie'!D41)</f>
        <v/>
      </c>
      <c r="K40" s="12">
        <f>IF(L40="","",37)</f>
        <v>37</v>
      </c>
      <c r="L40" s="12" t="str">
        <f>IF('3ème catégorie'!A15="","",'3ème catégorie'!A15)</f>
        <v>BESSEYRIAS JEAN-MICHEL</v>
      </c>
      <c r="M40" s="13" t="str">
        <f>IF('3ème catégorie'!B15="","",'3ème catégorie'!B15)</f>
        <v>M</v>
      </c>
      <c r="N40" s="12" t="str">
        <f>IF('3ème catégorie'!C15="","",'3ème catégorie'!C15)</f>
        <v>VELO SPORT NIVERNAIS MORV</v>
      </c>
      <c r="O40" s="13">
        <f>IF('3ème catégorie'!D15="","",'3ème catégorie'!D15)</f>
        <v>0</v>
      </c>
      <c r="P40" s="12">
        <f>IF(Q40="","",37)</f>
        <v>37</v>
      </c>
      <c r="Q40" s="12" t="str">
        <f>IF('catégorie GS'!A38="","",'catégorie GS'!A38)</f>
        <v>PETIT ANDRE</v>
      </c>
      <c r="R40" s="13" t="str">
        <f>IF('catégorie GS'!B38="","",'catégorie GS'!B38)</f>
        <v>M</v>
      </c>
      <c r="S40" s="12" t="str">
        <f>IF('catégorie GS'!C38="","",'catégorie GS'!C38)</f>
        <v>AURORE SPORT.ET CULT. FOUR</v>
      </c>
      <c r="T40" s="13">
        <f>IF('catégorie GS'!D38="","",'catégorie GS'!D38)</f>
        <v>0</v>
      </c>
      <c r="U40" s="1" t="str">
        <f>IF(V40="","",37)</f>
        <v/>
      </c>
      <c r="V40" s="1" t="str">
        <f>IF(Féminine!A41="","",Féminine!A41)</f>
        <v/>
      </c>
      <c r="W40" s="2" t="str">
        <f>IF(Féminine!B41="","",Féminine!B41)</f>
        <v/>
      </c>
      <c r="X40" s="1" t="str">
        <f>IF(Féminine!C41="","",Féminine!C41)</f>
        <v/>
      </c>
      <c r="Y40" s="2" t="str">
        <f>IF(Féminine!D41="","",Féminine!D41)</f>
        <v/>
      </c>
      <c r="Z40" s="1" t="str">
        <f>IF(AA40="","",37)</f>
        <v/>
      </c>
      <c r="AA40" s="1" t="str">
        <f>IF(Jeune!A41="","",Jeune!A41)</f>
        <v/>
      </c>
      <c r="AB40" s="2" t="str">
        <f>IF(Jeune!B41="","",Jeune!B41)</f>
        <v/>
      </c>
      <c r="AC40" s="1" t="str">
        <f>IF(Jeune!C41="","",Jeune!C41)</f>
        <v/>
      </c>
      <c r="AD40" s="2" t="str">
        <f>IF(Jeune!D41="","",Jeune!D41)</f>
        <v/>
      </c>
    </row>
    <row r="41" spans="1:30" ht="15.75" x14ac:dyDescent="0.25">
      <c r="A41" s="1" t="str">
        <f>IF(B41="","",38)</f>
        <v/>
      </c>
      <c r="B41" s="1" t="str">
        <f>IF('1ère catégorie'!A42="","",'1ère catégorie'!A42)</f>
        <v/>
      </c>
      <c r="C41" s="2" t="str">
        <f>IF('1ère catégorie'!B42="","",'1ère catégorie'!B42)</f>
        <v/>
      </c>
      <c r="D41" s="1" t="str">
        <f>IF('1ère catégorie'!C42="","",'1ère catégorie'!C42)</f>
        <v/>
      </c>
      <c r="E41" s="2" t="str">
        <f>IF('1ère catégorie'!D42="","",'1ère catégorie'!D42)</f>
        <v/>
      </c>
      <c r="F41" s="1" t="str">
        <f>IF(G41="","",38)</f>
        <v/>
      </c>
      <c r="G41" s="1" t="str">
        <f>IF('2ème catégorie'!A42="","",'2ème catégorie'!A42)</f>
        <v/>
      </c>
      <c r="H41" s="2" t="str">
        <f>IF('2ème catégorie'!B42="","",'2ème catégorie'!B42)</f>
        <v/>
      </c>
      <c r="I41" s="1" t="str">
        <f>IF('2ème catégorie'!C42="","",'2ème catégorie'!C42)</f>
        <v/>
      </c>
      <c r="J41" s="2" t="str">
        <f>IF('2ème catégorie'!D42="","",'2ème catégorie'!D42)</f>
        <v/>
      </c>
      <c r="K41" s="12">
        <f>IF(L41="","",38)</f>
        <v>38</v>
      </c>
      <c r="L41" s="12" t="str">
        <f>IF('3ème catégorie'!A17="","",'3ème catégorie'!A17)</f>
        <v>BOITEAU FREDERIC</v>
      </c>
      <c r="M41" s="13" t="str">
        <f>IF('3ème catégorie'!B17="","",'3ème catégorie'!B17)</f>
        <v>M</v>
      </c>
      <c r="N41" s="12" t="str">
        <f>IF('3ème catégorie'!C17="","",'3ème catégorie'!C17)</f>
        <v>A S P T T OMNISPORT NEVERS</v>
      </c>
      <c r="O41" s="13">
        <f>IF('3ème catégorie'!D17="","",'3ème catégorie'!D17)</f>
        <v>0</v>
      </c>
      <c r="P41" s="12">
        <f>IF(Q41="","",38)</f>
        <v>38</v>
      </c>
      <c r="Q41" s="12" t="str">
        <f>IF('catégorie GS'!A39="","",'catégorie GS'!A39)</f>
        <v>PIFFARD BERNARD</v>
      </c>
      <c r="R41" s="13" t="str">
        <f>IF('catégorie GS'!B39="","",'catégorie GS'!B39)</f>
        <v>M</v>
      </c>
      <c r="S41" s="12" t="str">
        <f>IF('catégorie GS'!C39="","",'catégorie GS'!C39)</f>
        <v>A S P T T OMNISPORT NEVERS</v>
      </c>
      <c r="T41" s="13">
        <f>IF('catégorie GS'!D39="","",'catégorie GS'!D39)</f>
        <v>0</v>
      </c>
      <c r="U41" s="1" t="str">
        <f>IF(V41="","",38)</f>
        <v/>
      </c>
      <c r="V41" s="1" t="str">
        <f>IF(Féminine!A42="","",Féminine!A42)</f>
        <v/>
      </c>
      <c r="W41" s="2" t="str">
        <f>IF(Féminine!B42="","",Féminine!B42)</f>
        <v/>
      </c>
      <c r="X41" s="1" t="str">
        <f>IF(Féminine!C42="","",Féminine!C42)</f>
        <v/>
      </c>
      <c r="Y41" s="2" t="str">
        <f>IF(Féminine!D42="","",Féminine!D42)</f>
        <v/>
      </c>
      <c r="Z41" s="1" t="str">
        <f>IF(AA41="","",38)</f>
        <v/>
      </c>
      <c r="AA41" s="1" t="str">
        <f>IF(Jeune!A42="","",Jeune!A42)</f>
        <v/>
      </c>
      <c r="AB41" s="2" t="str">
        <f>IF(Jeune!B42="","",Jeune!B42)</f>
        <v/>
      </c>
      <c r="AC41" s="1" t="str">
        <f>IF(Jeune!C42="","",Jeune!C42)</f>
        <v/>
      </c>
      <c r="AD41" s="2" t="str">
        <f>IF(Jeune!D42="","",Jeune!D42)</f>
        <v/>
      </c>
    </row>
    <row r="42" spans="1:30" ht="15.75" x14ac:dyDescent="0.25">
      <c r="A42" s="1" t="str">
        <f>IF(B42="","",39)</f>
        <v/>
      </c>
      <c r="B42" s="1" t="str">
        <f>IF('1ère catégorie'!A43="","",'1ère catégorie'!A43)</f>
        <v/>
      </c>
      <c r="C42" s="2" t="str">
        <f>IF('1ère catégorie'!B43="","",'1ère catégorie'!B43)</f>
        <v/>
      </c>
      <c r="D42" s="1" t="str">
        <f>IF('1ère catégorie'!C43="","",'1ère catégorie'!C43)</f>
        <v/>
      </c>
      <c r="E42" s="2" t="str">
        <f>IF('1ère catégorie'!D43="","",'1ère catégorie'!D43)</f>
        <v/>
      </c>
      <c r="F42" s="1" t="str">
        <f>IF(G42="","",39)</f>
        <v/>
      </c>
      <c r="G42" s="1" t="str">
        <f>IF('2ème catégorie'!A43="","",'2ème catégorie'!A43)</f>
        <v/>
      </c>
      <c r="H42" s="2" t="str">
        <f>IF('2ème catégorie'!B43="","",'2ème catégorie'!B43)</f>
        <v/>
      </c>
      <c r="I42" s="1" t="str">
        <f>IF('2ème catégorie'!C43="","",'2ème catégorie'!C43)</f>
        <v/>
      </c>
      <c r="J42" s="2" t="str">
        <f>IF('2ème catégorie'!D43="","",'2ème catégorie'!D43)</f>
        <v/>
      </c>
      <c r="K42" s="12">
        <f>IF(L42="","",39)</f>
        <v>39</v>
      </c>
      <c r="L42" s="12" t="str">
        <f>IF('3ème catégorie'!A19="","",'3ème catégorie'!A19)</f>
        <v>BOULLE LAURENT</v>
      </c>
      <c r="M42" s="13" t="str">
        <f>IF('3ème catégorie'!B19="","",'3ème catégorie'!B19)</f>
        <v>M</v>
      </c>
      <c r="N42" s="12" t="str">
        <f>IF('3ème catégorie'!C19="","",'3ème catégorie'!C19)</f>
        <v>A S P T T OMNISPORT NEVERS</v>
      </c>
      <c r="O42" s="13">
        <f>IF('3ème catégorie'!D19="","",'3ème catégorie'!D19)</f>
        <v>0</v>
      </c>
      <c r="P42" s="12">
        <f>IF(Q42="","",39)</f>
        <v>39</v>
      </c>
      <c r="Q42" s="12" t="str">
        <f>IF('catégorie GS'!A40="","",'catégorie GS'!A40)</f>
        <v>REVENEAU JEAN PIERRE</v>
      </c>
      <c r="R42" s="13" t="str">
        <f>IF('catégorie GS'!B40="","",'catégorie GS'!B40)</f>
        <v>M</v>
      </c>
      <c r="S42" s="12" t="str">
        <f>IF('catégorie GS'!C40="","",'catégorie GS'!C40)</f>
        <v>VELO CLUB DE CLAMECY</v>
      </c>
      <c r="T42" s="13">
        <f>IF('catégorie GS'!D40="","",'catégorie GS'!D40)</f>
        <v>0</v>
      </c>
      <c r="U42" s="1" t="str">
        <f>IF(V42="","",39)</f>
        <v/>
      </c>
      <c r="V42" s="1" t="str">
        <f>IF(Féminine!A43="","",Féminine!A43)</f>
        <v/>
      </c>
      <c r="W42" s="2" t="str">
        <f>IF(Féminine!B43="","",Féminine!B43)</f>
        <v/>
      </c>
      <c r="X42" s="1" t="str">
        <f>IF(Féminine!C43="","",Féminine!C43)</f>
        <v/>
      </c>
      <c r="Y42" s="2" t="str">
        <f>IF(Féminine!D43="","",Féminine!D43)</f>
        <v/>
      </c>
      <c r="Z42" s="1" t="str">
        <f>IF(AA42="","",39)</f>
        <v/>
      </c>
      <c r="AA42" s="1" t="str">
        <f>IF(Jeune!A43="","",Jeune!A43)</f>
        <v/>
      </c>
      <c r="AB42" s="2" t="str">
        <f>IF(Jeune!B43="","",Jeune!B43)</f>
        <v/>
      </c>
      <c r="AC42" s="1" t="str">
        <f>IF(Jeune!C43="","",Jeune!C43)</f>
        <v/>
      </c>
      <c r="AD42" s="2" t="str">
        <f>IF(Jeune!D43="","",Jeune!D43)</f>
        <v/>
      </c>
    </row>
    <row r="43" spans="1:30" ht="15.75" x14ac:dyDescent="0.25">
      <c r="K43" s="12">
        <f>IF(L43="","",40)</f>
        <v>40</v>
      </c>
      <c r="L43" s="12" t="str">
        <f>IF('3ème catégorie'!A20="","",'3ème catégorie'!A20)</f>
        <v>BOULOGNE FABIEN</v>
      </c>
      <c r="M43" s="13" t="str">
        <f>IF('3ème catégorie'!B20="","",'3ème catégorie'!B20)</f>
        <v>M</v>
      </c>
      <c r="N43" s="12" t="str">
        <f>IF('3ème catégorie'!C20="","",'3ème catégorie'!C20)</f>
        <v>ASSOCIATION ILEO 58 (TEAM IL</v>
      </c>
      <c r="O43" s="13">
        <f>IF('3ème catégorie'!D20="","",'3ème catégorie'!D20)</f>
        <v>0</v>
      </c>
      <c r="P43" s="12">
        <f>IF(Q43="","",40)</f>
        <v>40</v>
      </c>
      <c r="Q43" s="12" t="str">
        <f>IF('catégorie GS'!A41="","",'catégorie GS'!A41)</f>
        <v>RICHARD BERNARD</v>
      </c>
      <c r="R43" s="13" t="str">
        <f>IF('catégorie GS'!B41="","",'catégorie GS'!B41)</f>
        <v>M</v>
      </c>
      <c r="S43" s="12" t="str">
        <f>IF('catégorie GS'!C41="","",'catégorie GS'!C41)</f>
        <v>VELO CLUB DE CLAMECY</v>
      </c>
      <c r="T43" s="13">
        <f>IF('catégorie GS'!D41="","",'catégorie GS'!D41)</f>
        <v>0</v>
      </c>
    </row>
    <row r="44" spans="1:30" ht="15.75" x14ac:dyDescent="0.25">
      <c r="K44" s="12">
        <f>IF(L44="","",41)</f>
        <v>41</v>
      </c>
      <c r="L44" s="12" t="str">
        <f>IF('3ème catégorie'!A23="","",'3ème catégorie'!A23)</f>
        <v>CARME MICKAEL</v>
      </c>
      <c r="M44" s="13" t="str">
        <f>IF('3ème catégorie'!B23="","",'3ème catégorie'!B23)</f>
        <v>M</v>
      </c>
      <c r="N44" s="12" t="str">
        <f>IF('3ème catégorie'!C23="","",'3ème catégorie'!C23)</f>
        <v>VELO SPORT NIVERNAIS MORV</v>
      </c>
      <c r="O44" s="13">
        <f>IF('3ème catégorie'!D23="","",'3ème catégorie'!D23)</f>
        <v>0</v>
      </c>
      <c r="P44" s="12">
        <f>IF(Q44="","",41)</f>
        <v>41</v>
      </c>
      <c r="Q44" s="12" t="str">
        <f>IF('catégorie GS'!A42="","",'catégorie GS'!A42)</f>
        <v>SARTOR ANDRE</v>
      </c>
      <c r="R44" s="13" t="str">
        <f>IF('catégorie GS'!B42="","",'catégorie GS'!B42)</f>
        <v>M</v>
      </c>
      <c r="S44" s="12" t="str">
        <f>IF('catégorie GS'!C42="","",'catégorie GS'!C42)</f>
        <v>UNION COSNOISE SPORTIVE U</v>
      </c>
      <c r="T44" s="13">
        <f>IF('catégorie GS'!D42="","",'catégorie GS'!D42)</f>
        <v>0</v>
      </c>
    </row>
    <row r="45" spans="1:30" ht="15.75" x14ac:dyDescent="0.25">
      <c r="K45" s="12">
        <f>IF(L45="","",42)</f>
        <v>42</v>
      </c>
      <c r="L45" s="12" t="str">
        <f>IF('3ème catégorie'!A28="","",'3ème catégorie'!A28)</f>
        <v>CHAUSSARD DANIEL</v>
      </c>
      <c r="M45" s="13" t="str">
        <f>IF('3ème catégorie'!B28="","",'3ème catégorie'!B28)</f>
        <v>M</v>
      </c>
      <c r="N45" s="12" t="str">
        <f>IF('3ème catégorie'!C28="","",'3ème catégorie'!C28)</f>
        <v>A S P T T OMNISPORT NEVERS</v>
      </c>
      <c r="O45" s="13">
        <f>IF('3ème catégorie'!D28="","",'3ème catégorie'!D28)</f>
        <v>0</v>
      </c>
      <c r="P45" s="12">
        <f>IF(Q45="","",42)</f>
        <v>42</v>
      </c>
      <c r="Q45" s="12" t="str">
        <f>IF('catégorie GS'!A44="","",'catégorie GS'!A44)</f>
        <v>TOURRAUD DIDIER</v>
      </c>
      <c r="R45" s="13" t="str">
        <f>IF('catégorie GS'!B44="","",'catégorie GS'!B44)</f>
        <v>M</v>
      </c>
      <c r="S45" s="12" t="str">
        <f>IF('catégorie GS'!C44="","",'catégorie GS'!C44)</f>
        <v>CLUB MARZY CYCLISTE</v>
      </c>
      <c r="T45" s="13">
        <f>IF('catégorie GS'!D44="","",'catégorie GS'!D44)</f>
        <v>0</v>
      </c>
    </row>
    <row r="46" spans="1:30" ht="15.75" x14ac:dyDescent="0.25">
      <c r="K46" s="12">
        <f>IF(L46="","",43)</f>
        <v>43</v>
      </c>
      <c r="L46" s="12" t="str">
        <f>IF('3ème catégorie'!A29="","",'3ème catégorie'!A29)</f>
        <v>CUNIERE JEAN FRANCOIS</v>
      </c>
      <c r="M46" s="13" t="str">
        <f>IF('3ème catégorie'!B29="","",'3ème catégorie'!B29)</f>
        <v>M</v>
      </c>
      <c r="N46" s="12" t="str">
        <f>IF('3ème catégorie'!C29="","",'3ème catégorie'!C29)</f>
        <v>LE BRAQUET OLYMPIEN</v>
      </c>
      <c r="O46" s="13">
        <f>IF('3ème catégorie'!D29="","",'3ème catégorie'!D29)</f>
        <v>0</v>
      </c>
      <c r="P46" s="12">
        <f>IF(Q46="","",43)</f>
        <v>43</v>
      </c>
      <c r="Q46" s="12" t="str">
        <f>IF('catégorie GS'!A47="","",'catégorie GS'!A47)</f>
        <v>VAN DEN ENDE JACQUES</v>
      </c>
      <c r="R46" s="13" t="str">
        <f>IF('catégorie GS'!B47="","",'catégorie GS'!B47)</f>
        <v>M</v>
      </c>
      <c r="S46" s="12" t="str">
        <f>IF('catégorie GS'!C47="","",'catégorie GS'!C47)</f>
        <v>A S P T T OMNISPORT NEVERS</v>
      </c>
      <c r="T46" s="13">
        <f>IF('catégorie GS'!D47="","",'catégorie GS'!D47)</f>
        <v>0</v>
      </c>
    </row>
    <row r="47" spans="1:30" ht="15.75" x14ac:dyDescent="0.25">
      <c r="K47" s="12">
        <f>IF(L47="","",44)</f>
        <v>44</v>
      </c>
      <c r="L47" s="12" t="str">
        <f>IF('3ème catégorie'!A30="","",'3ème catégorie'!A30)</f>
        <v>DEGUELTE PASCAL</v>
      </c>
      <c r="M47" s="13" t="str">
        <f>IF('3ème catégorie'!B30="","",'3ème catégorie'!B30)</f>
        <v>M</v>
      </c>
      <c r="N47" s="12" t="str">
        <f>IF('3ème catégorie'!C30="","",'3ème catégorie'!C30)</f>
        <v>ASSOCIATION ILEO 58 (TEAM IL</v>
      </c>
      <c r="O47" s="13">
        <f>IF('3ème catégorie'!D30="","",'3ème catégorie'!D30)</f>
        <v>0</v>
      </c>
      <c r="P47" s="1" t="str">
        <f>IF(Q47="","",44)</f>
        <v/>
      </c>
      <c r="Q47" s="1" t="str">
        <f>IF('catégorie GS'!A48="","",'catégorie GS'!A48)</f>
        <v/>
      </c>
      <c r="R47" s="2" t="str">
        <f>IF('catégorie GS'!B48="","",'catégorie GS'!B48)</f>
        <v/>
      </c>
      <c r="S47" s="1" t="str">
        <f>IF('catégorie GS'!C48="","",'catégorie GS'!C48)</f>
        <v/>
      </c>
      <c r="T47" s="2" t="str">
        <f>IF('catégorie GS'!D48="","",'catégorie GS'!D48)</f>
        <v/>
      </c>
    </row>
    <row r="48" spans="1:30" ht="15.75" x14ac:dyDescent="0.25">
      <c r="K48" s="12">
        <f>IF(L48="","",45)</f>
        <v>45</v>
      </c>
      <c r="L48" s="12" t="str">
        <f>IF('3ème catégorie'!A31="","",'3ème catégorie'!A31)</f>
        <v>DEHORS PHILIPPE</v>
      </c>
      <c r="M48" s="13" t="str">
        <f>IF('3ème catégorie'!B31="","",'3ème catégorie'!B31)</f>
        <v>M</v>
      </c>
      <c r="N48" s="12" t="str">
        <f>IF('3ème catégorie'!C31="","",'3ème catégorie'!C31)</f>
        <v>VELO SPORT NIVERNAIS MORV</v>
      </c>
      <c r="O48" s="13">
        <f>IF('3ème catégorie'!D31="","",'3ème catégorie'!D31)</f>
        <v>0</v>
      </c>
      <c r="P48" s="1" t="str">
        <f>IF(Q48="","",45)</f>
        <v/>
      </c>
      <c r="Q48" s="1" t="str">
        <f>IF('catégorie GS'!A49="","",'catégorie GS'!A49)</f>
        <v/>
      </c>
      <c r="R48" s="2" t="str">
        <f>IF('catégorie GS'!B49="","",'catégorie GS'!B49)</f>
        <v/>
      </c>
      <c r="S48" s="1" t="str">
        <f>IF('catégorie GS'!C49="","",'catégorie GS'!C49)</f>
        <v/>
      </c>
      <c r="T48" s="2" t="str">
        <f>IF('catégorie GS'!D49="","",'catégorie GS'!D49)</f>
        <v/>
      </c>
    </row>
    <row r="49" spans="11:20" ht="15.75" x14ac:dyDescent="0.25">
      <c r="K49" s="12">
        <f>IF(L49="","",46)</f>
        <v>46</v>
      </c>
      <c r="L49" s="12" t="str">
        <f>IF('3ème catégorie'!A32="","",'3ème catégorie'!A32)</f>
        <v>DOS SANTOS JOSÉ</v>
      </c>
      <c r="M49" s="13" t="str">
        <f>IF('3ème catégorie'!B32="","",'3ème catégorie'!B32)</f>
        <v>M</v>
      </c>
      <c r="N49" s="12" t="str">
        <f>IF('3ème catégorie'!C32="","",'3ème catégorie'!C32)</f>
        <v>A S P T T OMNISPORT NEVERS</v>
      </c>
      <c r="O49" s="13">
        <f>IF('3ème catégorie'!D32="","",'3ème catégorie'!D32)</f>
        <v>0</v>
      </c>
      <c r="P49" s="1" t="str">
        <f>IF(Q49="","",46)</f>
        <v/>
      </c>
      <c r="Q49" s="1" t="str">
        <f>IF('catégorie GS'!A50="","",'catégorie GS'!A50)</f>
        <v/>
      </c>
      <c r="R49" s="2" t="str">
        <f>IF('catégorie GS'!B50="","",'catégorie GS'!B50)</f>
        <v/>
      </c>
      <c r="S49" s="1" t="str">
        <f>IF('catégorie GS'!C50="","",'catégorie GS'!C50)</f>
        <v/>
      </c>
      <c r="T49" s="2" t="str">
        <f>IF('catégorie GS'!D50="","",'catégorie GS'!D50)</f>
        <v/>
      </c>
    </row>
    <row r="50" spans="11:20" ht="15.75" x14ac:dyDescent="0.25">
      <c r="K50" s="12">
        <f>IF(L50="","",47)</f>
        <v>47</v>
      </c>
      <c r="L50" s="12" t="str">
        <f>IF('3ème catégorie'!A34="","",'3ème catégorie'!A34)</f>
        <v>DUHOMME ALAIN</v>
      </c>
      <c r="M50" s="13" t="str">
        <f>IF('3ème catégorie'!B34="","",'3ème catégorie'!B34)</f>
        <v>M</v>
      </c>
      <c r="N50" s="12" t="str">
        <f>IF('3ème catégorie'!C34="","",'3ème catégorie'!C34)</f>
        <v>JEUNE GARDE SPORTIVE NIVE</v>
      </c>
      <c r="O50" s="13">
        <f>IF('3ème catégorie'!D34="","",'3ème catégorie'!D34)</f>
        <v>0</v>
      </c>
      <c r="P50" s="1" t="str">
        <f>IF(Q50="","",47)</f>
        <v/>
      </c>
      <c r="Q50" s="1" t="str">
        <f>IF('catégorie GS'!A51="","",'catégorie GS'!A51)</f>
        <v/>
      </c>
      <c r="R50" s="2" t="str">
        <f>IF('catégorie GS'!B51="","",'catégorie GS'!B51)</f>
        <v/>
      </c>
      <c r="S50" s="1" t="str">
        <f>IF('catégorie GS'!C51="","",'catégorie GS'!C51)</f>
        <v/>
      </c>
      <c r="T50" s="2" t="str">
        <f>IF('catégorie GS'!D51="","",'catégorie GS'!D51)</f>
        <v/>
      </c>
    </row>
    <row r="51" spans="11:20" ht="15.75" x14ac:dyDescent="0.25">
      <c r="K51" s="12">
        <f>IF(L51="","",48)</f>
        <v>48</v>
      </c>
      <c r="L51" s="12" t="str">
        <f>IF('3ème catégorie'!A35="","",'3ème catégorie'!A35)</f>
        <v>DUHOMME ANTHONY</v>
      </c>
      <c r="M51" s="13" t="str">
        <f>IF('3ème catégorie'!B35="","",'3ème catégorie'!B35)</f>
        <v>M</v>
      </c>
      <c r="N51" s="12" t="str">
        <f>IF('3ème catégorie'!C35="","",'3ème catégorie'!C35)</f>
        <v>JEUNE GARDE SPORTIVE NIVE</v>
      </c>
      <c r="O51" s="13">
        <f>IF('3ème catégorie'!D35="","",'3ème catégorie'!D35)</f>
        <v>0</v>
      </c>
      <c r="P51" s="1" t="str">
        <f>IF(Q51="","",48)</f>
        <v/>
      </c>
      <c r="Q51" s="1" t="str">
        <f>IF('catégorie GS'!A52="","",'catégorie GS'!A52)</f>
        <v/>
      </c>
      <c r="R51" s="2" t="str">
        <f>IF('catégorie GS'!B52="","",'catégorie GS'!B52)</f>
        <v/>
      </c>
      <c r="S51" s="1" t="str">
        <f>IF('catégorie GS'!C52="","",'catégorie GS'!C52)</f>
        <v/>
      </c>
      <c r="T51" s="2" t="str">
        <f>IF('catégorie GS'!D52="","",'catégorie GS'!D52)</f>
        <v/>
      </c>
    </row>
    <row r="52" spans="11:20" ht="15.75" x14ac:dyDescent="0.25">
      <c r="K52" s="12">
        <f>IF(L52="","",49)</f>
        <v>49</v>
      </c>
      <c r="L52" s="12" t="str">
        <f>IF('3ème catégorie'!A40="","",'3ème catégorie'!A40)</f>
        <v>GERASSE BERTRAND</v>
      </c>
      <c r="M52" s="13" t="str">
        <f>IF('3ème catégorie'!B40="","",'3ème catégorie'!B40)</f>
        <v>M</v>
      </c>
      <c r="N52" s="12" t="str">
        <f>IF('3ème catégorie'!C40="","",'3ème catégorie'!C40)</f>
        <v>CLUB CYCLISTE CORBIGEOIS</v>
      </c>
      <c r="O52" s="13">
        <f>IF('3ème catégorie'!D40="","",'3ème catégorie'!D40)</f>
        <v>0</v>
      </c>
      <c r="P52" s="1" t="str">
        <f>IF(Q52="","",49)</f>
        <v/>
      </c>
      <c r="Q52" s="1" t="str">
        <f>IF('catégorie GS'!A53="","",'catégorie GS'!A53)</f>
        <v/>
      </c>
      <c r="R52" s="2" t="str">
        <f>IF('catégorie GS'!B53="","",'catégorie GS'!B53)</f>
        <v/>
      </c>
      <c r="S52" s="1" t="str">
        <f>IF('catégorie GS'!C53="","",'catégorie GS'!C53)</f>
        <v/>
      </c>
      <c r="T52" s="2" t="str">
        <f>IF('catégorie GS'!D53="","",'catégorie GS'!D53)</f>
        <v/>
      </c>
    </row>
    <row r="53" spans="11:20" ht="15.75" x14ac:dyDescent="0.25">
      <c r="K53" s="12">
        <f>IF(L53="","",50)</f>
        <v>50</v>
      </c>
      <c r="L53" s="12" t="str">
        <f>IF('3ème catégorie'!A41="","",'3ème catégorie'!A41)</f>
        <v>GILBERT FLORIAN</v>
      </c>
      <c r="M53" s="13" t="str">
        <f>IF('3ème catégorie'!B41="","",'3ème catégorie'!B41)</f>
        <v>M</v>
      </c>
      <c r="N53" s="12" t="str">
        <f>IF('3ème catégorie'!C41="","",'3ème catégorie'!C41)</f>
        <v>CULT.LOIS.ANIM. SAUVIGNY LE</v>
      </c>
      <c r="O53" s="13">
        <f>IF('3ème catégorie'!D41="","",'3ème catégorie'!D41)</f>
        <v>0</v>
      </c>
      <c r="P53" s="1" t="str">
        <f>IF(Q53="","",50)</f>
        <v/>
      </c>
      <c r="Q53" s="1" t="str">
        <f>IF('catégorie GS'!A54="","",'catégorie GS'!A54)</f>
        <v/>
      </c>
      <c r="R53" s="2" t="str">
        <f>IF('catégorie GS'!B54="","",'catégorie GS'!B54)</f>
        <v/>
      </c>
      <c r="S53" s="1" t="str">
        <f>IF('catégorie GS'!C54="","",'catégorie GS'!C54)</f>
        <v/>
      </c>
      <c r="T53" s="2" t="str">
        <f>IF('catégorie GS'!D54="","",'catégorie GS'!D54)</f>
        <v/>
      </c>
    </row>
    <row r="54" spans="11:20" ht="15.75" x14ac:dyDescent="0.25">
      <c r="K54" s="12">
        <f>IF(L54="","",51)</f>
        <v>51</v>
      </c>
      <c r="L54" s="12" t="str">
        <f>IF('3ème catégorie'!A46="","",'3ème catégorie'!A46)</f>
        <v>HENAULT ROMAIN</v>
      </c>
      <c r="M54" s="13" t="str">
        <f>IF('3ème catégorie'!B46="","",'3ème catégorie'!B46)</f>
        <v>M</v>
      </c>
      <c r="N54" s="12" t="str">
        <f>IF('3ème catégorie'!C46="","",'3ème catégorie'!C46)</f>
        <v>CULT.LOIS.ANIM. SAUVIGNY LE</v>
      </c>
      <c r="O54" s="13">
        <f>IF('3ème catégorie'!D46="","",'3ème catégorie'!D46)</f>
        <v>0</v>
      </c>
      <c r="P54" s="1" t="str">
        <f>IF(Q54="","",51)</f>
        <v/>
      </c>
      <c r="Q54" s="1" t="str">
        <f>IF('catégorie GS'!A55="","",'catégorie GS'!A55)</f>
        <v/>
      </c>
      <c r="R54" s="2" t="str">
        <f>IF('catégorie GS'!B55="","",'catégorie GS'!B55)</f>
        <v/>
      </c>
      <c r="S54" s="1" t="str">
        <f>IF('catégorie GS'!C55="","",'catégorie GS'!C55)</f>
        <v/>
      </c>
      <c r="T54" s="2" t="str">
        <f>IF('catégorie GS'!D55="","",'catégorie GS'!D55)</f>
        <v/>
      </c>
    </row>
    <row r="55" spans="11:20" ht="15.75" x14ac:dyDescent="0.25">
      <c r="K55" s="12">
        <f>IF(L55="","",52)</f>
        <v>52</v>
      </c>
      <c r="L55" s="12" t="str">
        <f>IF('3ème catégorie'!A47="","",'3ème catégorie'!A47)</f>
        <v>HENRIET JEAN-CHRISTOPHE</v>
      </c>
      <c r="M55" s="13" t="str">
        <f>IF('3ème catégorie'!B47="","",'3ème catégorie'!B47)</f>
        <v>M</v>
      </c>
      <c r="N55" s="12" t="str">
        <f>IF('3ème catégorie'!C47="","",'3ème catégorie'!C47)</f>
        <v>VELO SPORT NIVERNAIS MORV</v>
      </c>
      <c r="O55" s="13">
        <f>IF('3ème catégorie'!D47="","",'3ème catégorie'!D47)</f>
        <v>0</v>
      </c>
      <c r="P55" s="1" t="str">
        <f>IF(Q55="","",52)</f>
        <v/>
      </c>
      <c r="Q55" s="1" t="str">
        <f>IF('catégorie GS'!A56="","",'catégorie GS'!A56)</f>
        <v/>
      </c>
      <c r="R55" s="2" t="str">
        <f>IF('catégorie GS'!B56="","",'catégorie GS'!B56)</f>
        <v/>
      </c>
      <c r="S55" s="1" t="str">
        <f>IF('catégorie GS'!C56="","",'catégorie GS'!C56)</f>
        <v/>
      </c>
      <c r="T55" s="2" t="str">
        <f>IF('catégorie GS'!D56="","",'catégorie GS'!D56)</f>
        <v/>
      </c>
    </row>
    <row r="56" spans="11:20" ht="15.75" x14ac:dyDescent="0.25">
      <c r="K56" s="12">
        <f>IF(L56="","",53)</f>
        <v>53</v>
      </c>
      <c r="L56" s="12" t="str">
        <f>IF('3ème catégorie'!A49="","",'3ème catégorie'!A49)</f>
        <v>JANNOT FABRICE</v>
      </c>
      <c r="M56" s="13" t="str">
        <f>IF('3ème catégorie'!B49="","",'3ème catégorie'!B49)</f>
        <v>M</v>
      </c>
      <c r="N56" s="12" t="str">
        <f>IF('3ème catégorie'!C49="","",'3ème catégorie'!C49)</f>
        <v>ASSOCIATION ILEO 58 (TEAM IL</v>
      </c>
      <c r="O56" s="13">
        <f>IF('3ème catégorie'!D49="","",'3ème catégorie'!D49)</f>
        <v>0</v>
      </c>
      <c r="P56" s="1" t="str">
        <f>IF(Q56="","",53)</f>
        <v/>
      </c>
      <c r="Q56" s="1" t="str">
        <f>IF('catégorie GS'!A57="","",'catégorie GS'!A57)</f>
        <v/>
      </c>
      <c r="R56" s="2" t="str">
        <f>IF('catégorie GS'!B57="","",'catégorie GS'!B57)</f>
        <v/>
      </c>
      <c r="S56" s="1" t="str">
        <f>IF('catégorie GS'!C57="","",'catégorie GS'!C57)</f>
        <v/>
      </c>
      <c r="T56" s="2" t="str">
        <f>IF('catégorie GS'!D57="","",'catégorie GS'!D57)</f>
        <v/>
      </c>
    </row>
    <row r="57" spans="11:20" ht="15.75" x14ac:dyDescent="0.25">
      <c r="K57" s="12">
        <f>IF(L57="","",54)</f>
        <v>54</v>
      </c>
      <c r="L57" s="12" t="str">
        <f>IF('3ème catégorie'!A50="","",'3ème catégorie'!A50)</f>
        <v>JURY JOEL</v>
      </c>
      <c r="M57" s="13" t="str">
        <f>IF('3ème catégorie'!B50="","",'3ème catégorie'!B50)</f>
        <v>M</v>
      </c>
      <c r="N57" s="12" t="str">
        <f>IF('3ème catégorie'!C50="","",'3ème catégorie'!C50)</f>
        <v>AURORE SPORT.ET CULT. FOUR</v>
      </c>
      <c r="O57" s="13">
        <f>IF('3ème catégorie'!D50="","",'3ème catégorie'!D50)</f>
        <v>0</v>
      </c>
      <c r="P57" s="1" t="str">
        <f>IF(Q57="","",54)</f>
        <v/>
      </c>
      <c r="Q57" s="1" t="str">
        <f>IF('catégorie GS'!A58="","",'catégorie GS'!A58)</f>
        <v/>
      </c>
      <c r="R57" s="2" t="str">
        <f>IF('catégorie GS'!B58="","",'catégorie GS'!B58)</f>
        <v/>
      </c>
      <c r="S57" s="1" t="str">
        <f>IF('catégorie GS'!C58="","",'catégorie GS'!C58)</f>
        <v/>
      </c>
      <c r="T57" s="2" t="str">
        <f>IF('catégorie GS'!D58="","",'catégorie GS'!D58)</f>
        <v/>
      </c>
    </row>
    <row r="58" spans="11:20" ht="15.75" x14ac:dyDescent="0.25">
      <c r="K58" s="12">
        <f>IF(L58="","",55)</f>
        <v>55</v>
      </c>
      <c r="L58" s="12" t="str">
        <f>IF('3ème catégorie'!A51="","",'3ème catégorie'!A51)</f>
        <v>LAFOND JEROME</v>
      </c>
      <c r="M58" s="13" t="str">
        <f>IF('3ème catégorie'!B51="","",'3ème catégorie'!B51)</f>
        <v>M</v>
      </c>
      <c r="N58" s="12" t="str">
        <f>IF('3ème catégorie'!C51="","",'3ème catégorie'!C51)</f>
        <v>CULT.LOIS.ANIM. SAUVIGNY LE</v>
      </c>
      <c r="O58" s="13">
        <f>IF('3ème catégorie'!D51="","",'3ème catégorie'!D51)</f>
        <v>0</v>
      </c>
      <c r="P58" s="1" t="str">
        <f>IF(Q58="","",55)</f>
        <v/>
      </c>
      <c r="Q58" s="1" t="str">
        <f>IF('catégorie GS'!A59="","",'catégorie GS'!A59)</f>
        <v/>
      </c>
      <c r="R58" s="2" t="str">
        <f>IF('catégorie GS'!B59="","",'catégorie GS'!B59)</f>
        <v/>
      </c>
      <c r="S58" s="1" t="str">
        <f>IF('catégorie GS'!C59="","",'catégorie GS'!C59)</f>
        <v/>
      </c>
      <c r="T58" s="2" t="str">
        <f>IF('catégorie GS'!D59="","",'catégorie GS'!D59)</f>
        <v/>
      </c>
    </row>
    <row r="59" spans="11:20" ht="15.75" x14ac:dyDescent="0.25">
      <c r="K59" s="12">
        <f>IF(L59="","",56)</f>
        <v>56</v>
      </c>
      <c r="L59" s="12" t="str">
        <f>IF('3ème catégorie'!A52="","",'3ème catégorie'!A52)</f>
        <v>LAROCHE SEBASTIEN</v>
      </c>
      <c r="M59" s="13" t="str">
        <f>IF('3ème catégorie'!B52="","",'3ème catégorie'!B52)</f>
        <v>M</v>
      </c>
      <c r="N59" s="12" t="str">
        <f>IF('3ème catégorie'!C52="","",'3ème catégorie'!C52)</f>
        <v>ASSOCIATION ILEO 58 (TEAM IL</v>
      </c>
      <c r="O59" s="13">
        <f>IF('3ème catégorie'!D52="","",'3ème catégorie'!D52)</f>
        <v>0</v>
      </c>
      <c r="P59" s="1" t="str">
        <f>IF(Q59="","",56)</f>
        <v/>
      </c>
      <c r="Q59" s="1" t="str">
        <f>IF('catégorie GS'!A60="","",'catégorie GS'!A60)</f>
        <v/>
      </c>
      <c r="R59" s="2" t="str">
        <f>IF('catégorie GS'!B60="","",'catégorie GS'!B60)</f>
        <v/>
      </c>
      <c r="S59" s="1" t="str">
        <f>IF('catégorie GS'!C60="","",'catégorie GS'!C60)</f>
        <v/>
      </c>
      <c r="T59" s="2" t="str">
        <f>IF('catégorie GS'!D60="","",'catégorie GS'!D60)</f>
        <v/>
      </c>
    </row>
    <row r="60" spans="11:20" ht="15.75" x14ac:dyDescent="0.25">
      <c r="K60" s="12">
        <f>IF(L60="","",57)</f>
        <v>57</v>
      </c>
      <c r="L60" s="12" t="str">
        <f>IF('3ème catégorie'!A53="","",'3ème catégorie'!A53)</f>
        <v>LAVARENNE MICHEL</v>
      </c>
      <c r="M60" s="13" t="str">
        <f>IF('3ème catégorie'!B53="","",'3ème catégorie'!B53)</f>
        <v>M</v>
      </c>
      <c r="N60" s="12" t="str">
        <f>IF('3ème catégorie'!C53="","",'3ème catégorie'!C53)</f>
        <v>CULT.LOIS.ANIM. SAUVIGNY LE</v>
      </c>
      <c r="O60" s="13">
        <f>IF('3ème catégorie'!D53="","",'3ème catégorie'!D53)</f>
        <v>0</v>
      </c>
      <c r="P60" s="1" t="str">
        <f>IF(Q60="","",57)</f>
        <v/>
      </c>
      <c r="Q60" s="1" t="str">
        <f>IF('catégorie GS'!A61="","",'catégorie GS'!A61)</f>
        <v/>
      </c>
      <c r="R60" s="2" t="str">
        <f>IF('catégorie GS'!B61="","",'catégorie GS'!B61)</f>
        <v/>
      </c>
      <c r="S60" s="1" t="str">
        <f>IF('catégorie GS'!C61="","",'catégorie GS'!C61)</f>
        <v/>
      </c>
      <c r="T60" s="2" t="str">
        <f>IF('catégorie GS'!D61="","",'catégorie GS'!D61)</f>
        <v/>
      </c>
    </row>
    <row r="61" spans="11:20" ht="15.75" x14ac:dyDescent="0.25">
      <c r="K61" s="12">
        <f>IF(L61="","",58)</f>
        <v>58</v>
      </c>
      <c r="L61" s="12" t="str">
        <f>IF('3ème catégorie'!A54="","",'3ème catégorie'!A54)</f>
        <v>LEDOUX PIERRE</v>
      </c>
      <c r="M61" s="13" t="str">
        <f>IF('3ème catégorie'!B54="","",'3ème catégorie'!B54)</f>
        <v>M</v>
      </c>
      <c r="N61" s="12" t="str">
        <f>IF('3ème catégorie'!C54="","",'3ème catégorie'!C54)</f>
        <v>LE BRAQUET OLYMPIEN</v>
      </c>
      <c r="O61" s="13">
        <f>IF('3ème catégorie'!D54="","",'3ème catégorie'!D54)</f>
        <v>0</v>
      </c>
      <c r="P61" s="1" t="str">
        <f>IF(Q61="","",58)</f>
        <v/>
      </c>
      <c r="Q61" s="1" t="str">
        <f>IF('catégorie GS'!A62="","",'catégorie GS'!A62)</f>
        <v/>
      </c>
      <c r="R61" s="2" t="str">
        <f>IF('catégorie GS'!B62="","",'catégorie GS'!B62)</f>
        <v/>
      </c>
      <c r="S61" s="1" t="str">
        <f>IF('catégorie GS'!C62="","",'catégorie GS'!C62)</f>
        <v/>
      </c>
      <c r="T61" s="2" t="str">
        <f>IF('catégorie GS'!D62="","",'catégorie GS'!D62)</f>
        <v/>
      </c>
    </row>
    <row r="62" spans="11:20" ht="15.75" x14ac:dyDescent="0.25">
      <c r="K62" s="12">
        <f>IF(L62="","",59)</f>
        <v>59</v>
      </c>
      <c r="L62" s="12" t="str">
        <f>IF('3ème catégorie'!A56="","",'3ème catégorie'!A56)</f>
        <v>LENEUF ARNAUD</v>
      </c>
      <c r="M62" s="13" t="str">
        <f>IF('3ème catégorie'!B56="","",'3ème catégorie'!B56)</f>
        <v>M</v>
      </c>
      <c r="N62" s="12" t="str">
        <f>IF('3ème catégorie'!C56="","",'3ème catégorie'!C56)</f>
        <v>ASSOCIATION ILEO 58 (TEAM IL</v>
      </c>
      <c r="O62" s="13">
        <f>IF('3ème catégorie'!D56="","",'3ème catégorie'!D56)</f>
        <v>0</v>
      </c>
      <c r="P62" s="1" t="str">
        <f>IF(Q62="","",59)</f>
        <v/>
      </c>
      <c r="Q62" s="1" t="str">
        <f>IF('catégorie GS'!A63="","",'catégorie GS'!A63)</f>
        <v/>
      </c>
      <c r="R62" s="2" t="str">
        <f>IF('catégorie GS'!B63="","",'catégorie GS'!B63)</f>
        <v/>
      </c>
      <c r="S62" s="1" t="str">
        <f>IF('catégorie GS'!C63="","",'catégorie GS'!C63)</f>
        <v/>
      </c>
      <c r="T62" s="2" t="str">
        <f>IF('catégorie GS'!D63="","",'catégorie GS'!D63)</f>
        <v/>
      </c>
    </row>
    <row r="63" spans="11:20" ht="15.75" x14ac:dyDescent="0.25">
      <c r="K63" s="12">
        <f>IF(L63="","",60)</f>
        <v>60</v>
      </c>
      <c r="L63" s="12" t="str">
        <f>IF('3ème catégorie'!A58="","",'3ème catégorie'!A58)</f>
        <v>LONGUET HERVE</v>
      </c>
      <c r="M63" s="13" t="str">
        <f>IF('3ème catégorie'!B58="","",'3ème catégorie'!B58)</f>
        <v>M</v>
      </c>
      <c r="N63" s="12" t="str">
        <f>IF('3ème catégorie'!C58="","",'3ème catégorie'!C58)</f>
        <v>ASSOC. CYCLISTE DECIZE LA</v>
      </c>
      <c r="O63" s="13">
        <f>IF('3ème catégorie'!D58="","",'3ème catégorie'!D58)</f>
        <v>0</v>
      </c>
      <c r="P63" s="1" t="str">
        <f>IF(Q63="","",60)</f>
        <v/>
      </c>
      <c r="Q63" s="1" t="str">
        <f>IF('catégorie GS'!A64="","",'catégorie GS'!A64)</f>
        <v/>
      </c>
      <c r="R63" s="2" t="str">
        <f>IF('catégorie GS'!B64="","",'catégorie GS'!B64)</f>
        <v/>
      </c>
      <c r="S63" s="1" t="str">
        <f>IF('catégorie GS'!C64="","",'catégorie GS'!C64)</f>
        <v/>
      </c>
      <c r="T63" s="2" t="str">
        <f>IF('catégorie GS'!D64="","",'catégorie GS'!D64)</f>
        <v/>
      </c>
    </row>
    <row r="64" spans="11:20" ht="15.75" x14ac:dyDescent="0.25">
      <c r="K64" s="12">
        <f>IF(L64="","",61)</f>
        <v>61</v>
      </c>
      <c r="L64" s="12" t="str">
        <f>IF('3ème catégorie'!A60="","",'3ème catégorie'!A60)</f>
        <v>MANTI CEDRIC</v>
      </c>
      <c r="M64" s="13" t="str">
        <f>IF('3ème catégorie'!B60="","",'3ème catégorie'!B60)</f>
        <v>M</v>
      </c>
      <c r="N64" s="12" t="str">
        <f>IF('3ème catégorie'!C60="","",'3ème catégorie'!C60)</f>
        <v>CULT.LOIS.ANIM. SAUVIGNY LE</v>
      </c>
      <c r="O64" s="13">
        <f>IF('3ème catégorie'!D60="","",'3ème catégorie'!D60)</f>
        <v>0</v>
      </c>
      <c r="P64" s="1" t="str">
        <f>IF(Q64="","",61)</f>
        <v/>
      </c>
      <c r="Q64" s="1" t="str">
        <f>IF('catégorie GS'!A65="","",'catégorie GS'!A65)</f>
        <v/>
      </c>
      <c r="R64" s="2" t="str">
        <f>IF('catégorie GS'!B65="","",'catégorie GS'!B65)</f>
        <v/>
      </c>
      <c r="S64" s="1" t="str">
        <f>IF('catégorie GS'!C65="","",'catégorie GS'!C65)</f>
        <v/>
      </c>
      <c r="T64" s="2" t="str">
        <f>IF('catégorie GS'!D65="","",'catégorie GS'!D65)</f>
        <v/>
      </c>
    </row>
    <row r="65" spans="11:20" ht="15.75" x14ac:dyDescent="0.25">
      <c r="K65" s="12">
        <f>IF(L65="","",62)</f>
        <v>62</v>
      </c>
      <c r="L65" s="12" t="str">
        <f>IF('3ème catégorie'!A61="","",'3ème catégorie'!A61)</f>
        <v>MARTIN PIERRE</v>
      </c>
      <c r="M65" s="13" t="str">
        <f>IF('3ème catégorie'!B61="","",'3ème catégorie'!B61)</f>
        <v>M</v>
      </c>
      <c r="N65" s="12" t="str">
        <f>IF('3ème catégorie'!C61="","",'3ème catégorie'!C61)</f>
        <v>CULT.LOIS.ANIM. SAUVIGNY LE</v>
      </c>
      <c r="O65" s="13">
        <f>IF('3ème catégorie'!D61="","",'3ème catégorie'!D61)</f>
        <v>0</v>
      </c>
      <c r="P65" s="1" t="str">
        <f>IF(Q65="","",62)</f>
        <v/>
      </c>
      <c r="Q65" s="1" t="str">
        <f>IF('catégorie GS'!A66="","",'catégorie GS'!A66)</f>
        <v/>
      </c>
      <c r="R65" s="2" t="str">
        <f>IF('catégorie GS'!B66="","",'catégorie GS'!B66)</f>
        <v/>
      </c>
      <c r="S65" s="1" t="str">
        <f>IF('catégorie GS'!C66="","",'catégorie GS'!C66)</f>
        <v/>
      </c>
      <c r="T65" s="2" t="str">
        <f>IF('catégorie GS'!D66="","",'catégorie GS'!D66)</f>
        <v/>
      </c>
    </row>
    <row r="66" spans="11:20" ht="15.75" x14ac:dyDescent="0.25">
      <c r="K66" s="12">
        <f>IF(L66="","",63)</f>
        <v>63</v>
      </c>
      <c r="L66" s="12" t="str">
        <f>IF('3ème catégorie'!A63="","",'3ème catégorie'!A63)</f>
        <v>MATONNAT PASCAL</v>
      </c>
      <c r="M66" s="13" t="str">
        <f>IF('3ème catégorie'!B63="","",'3ème catégorie'!B63)</f>
        <v>M</v>
      </c>
      <c r="N66" s="12" t="str">
        <f>IF('3ème catégorie'!C63="","",'3ème catégorie'!C63)</f>
        <v>VELO SPORT NIVERNAIS MORV</v>
      </c>
      <c r="O66" s="13">
        <f>IF('3ème catégorie'!D63="","",'3ème catégorie'!D63)</f>
        <v>0</v>
      </c>
      <c r="P66" s="1" t="str">
        <f>IF(Q66="","",63)</f>
        <v/>
      </c>
      <c r="Q66" s="1" t="str">
        <f>IF('catégorie GS'!A67="","",'catégorie GS'!A67)</f>
        <v/>
      </c>
      <c r="R66" s="2" t="str">
        <f>IF('catégorie GS'!B67="","",'catégorie GS'!B67)</f>
        <v/>
      </c>
      <c r="S66" s="1" t="str">
        <f>IF('catégorie GS'!C67="","",'catégorie GS'!C67)</f>
        <v/>
      </c>
      <c r="T66" s="2" t="str">
        <f>IF('catégorie GS'!D67="","",'catégorie GS'!D67)</f>
        <v/>
      </c>
    </row>
    <row r="67" spans="11:20" ht="15.75" x14ac:dyDescent="0.25">
      <c r="K67" s="12">
        <f>IF(L67="","",64)</f>
        <v>64</v>
      </c>
      <c r="L67" s="12" t="str">
        <f>IF('3ème catégorie'!A64="","",'3ème catégorie'!A64)</f>
        <v>MONTARON CHRISTIAN</v>
      </c>
      <c r="M67" s="13" t="str">
        <f>IF('3ème catégorie'!B64="","",'3ème catégorie'!B64)</f>
        <v>M</v>
      </c>
      <c r="N67" s="12" t="str">
        <f>IF('3ème catégorie'!C64="","",'3ème catégorie'!C64)</f>
        <v>ASSOC. CYCLISTE DECIZE LA</v>
      </c>
      <c r="O67" s="13">
        <f>IF('3ème catégorie'!D64="","",'3ème catégorie'!D64)</f>
        <v>0</v>
      </c>
      <c r="P67" s="1" t="str">
        <f>IF(Q67="","",64)</f>
        <v/>
      </c>
      <c r="Q67" s="1" t="str">
        <f>IF('catégorie GS'!A68="","",'catégorie GS'!A68)</f>
        <v/>
      </c>
      <c r="R67" s="2" t="str">
        <f>IF('catégorie GS'!B68="","",'catégorie GS'!B68)</f>
        <v/>
      </c>
      <c r="S67" s="1" t="str">
        <f>IF('catégorie GS'!C68="","",'catégorie GS'!C68)</f>
        <v/>
      </c>
      <c r="T67" s="2" t="str">
        <f>IF('catégorie GS'!D68="","",'catégorie GS'!D68)</f>
        <v/>
      </c>
    </row>
    <row r="68" spans="11:20" ht="15.75" x14ac:dyDescent="0.25">
      <c r="K68" s="12">
        <f>IF(L68="","",65)</f>
        <v>65</v>
      </c>
      <c r="L68" s="12" t="str">
        <f>IF('3ème catégorie'!A65="","",'3ème catégorie'!A65)</f>
        <v>PAGE DOMINIQUE</v>
      </c>
      <c r="M68" s="13" t="str">
        <f>IF('3ème catégorie'!B65="","",'3ème catégorie'!B65)</f>
        <v>M</v>
      </c>
      <c r="N68" s="12" t="str">
        <f>IF('3ème catégorie'!C65="","",'3ème catégorie'!C65)</f>
        <v>A S P T T OMNISPORT NEVERS</v>
      </c>
      <c r="O68" s="13">
        <f>IF('3ème catégorie'!D65="","",'3ème catégorie'!D65)</f>
        <v>0</v>
      </c>
      <c r="P68" s="1" t="str">
        <f>IF(Q68="","",65)</f>
        <v/>
      </c>
      <c r="Q68" s="1" t="str">
        <f>IF('catégorie GS'!A69="","",'catégorie GS'!A69)</f>
        <v/>
      </c>
      <c r="R68" s="2" t="str">
        <f>IF('catégorie GS'!B69="","",'catégorie GS'!B69)</f>
        <v/>
      </c>
      <c r="S68" s="1" t="str">
        <f>IF('catégorie GS'!C69="","",'catégorie GS'!C69)</f>
        <v/>
      </c>
      <c r="T68" s="2" t="str">
        <f>IF('catégorie GS'!D69="","",'catégorie GS'!D69)</f>
        <v/>
      </c>
    </row>
    <row r="69" spans="11:20" ht="15.75" x14ac:dyDescent="0.25">
      <c r="K69" s="12">
        <f>IF(L69="","",66)</f>
        <v>66</v>
      </c>
      <c r="L69" s="12" t="str">
        <f>IF('3ème catégorie'!A66="","",'3ème catégorie'!A66)</f>
        <v>PAILLET BRUNO</v>
      </c>
      <c r="M69" s="13" t="str">
        <f>IF('3ème catégorie'!B66="","",'3ème catégorie'!B66)</f>
        <v>M</v>
      </c>
      <c r="N69" s="12" t="str">
        <f>IF('3ème catégorie'!C66="","",'3ème catégorie'!C66)</f>
        <v>UNION COSNOISE SPORTIVE U</v>
      </c>
      <c r="O69" s="13">
        <f>IF('3ème catégorie'!D66="","",'3ème catégorie'!D66)</f>
        <v>0</v>
      </c>
      <c r="P69" s="1" t="str">
        <f>IF(Q69="","",66)</f>
        <v/>
      </c>
      <c r="Q69" s="1" t="str">
        <f>IF('catégorie GS'!A70="","",'catégorie GS'!A70)</f>
        <v/>
      </c>
      <c r="R69" s="2" t="str">
        <f>IF('catégorie GS'!B70="","",'catégorie GS'!B70)</f>
        <v/>
      </c>
      <c r="S69" s="1" t="str">
        <f>IF('catégorie GS'!C70="","",'catégorie GS'!C70)</f>
        <v/>
      </c>
      <c r="T69" s="2" t="str">
        <f>IF('catégorie GS'!D70="","",'catégorie GS'!D70)</f>
        <v/>
      </c>
    </row>
    <row r="70" spans="11:20" ht="15.75" x14ac:dyDescent="0.25">
      <c r="K70" s="12">
        <f>IF(L70="","",67)</f>
        <v>67</v>
      </c>
      <c r="L70" s="12" t="str">
        <f>IF('3ème catégorie'!A67="","",'3ème catégorie'!A67)</f>
        <v>PERRIN PIERRE JEAN</v>
      </c>
      <c r="M70" s="13" t="str">
        <f>IF('3ème catégorie'!B67="","",'3ème catégorie'!B67)</f>
        <v>M</v>
      </c>
      <c r="N70" s="12" t="str">
        <f>IF('3ème catégorie'!C67="","",'3ème catégorie'!C67)</f>
        <v>ASSOCIATION ILEO 58 (TEAM IL</v>
      </c>
      <c r="O70" s="13">
        <f>IF('3ème catégorie'!D67="","",'3ème catégorie'!D67)</f>
        <v>0</v>
      </c>
      <c r="P70" s="1" t="str">
        <f>IF(Q70="","",67)</f>
        <v/>
      </c>
      <c r="Q70" s="1" t="str">
        <f>IF('catégorie GS'!A71="","",'catégorie GS'!A71)</f>
        <v/>
      </c>
      <c r="R70" s="2" t="str">
        <f>IF('catégorie GS'!B71="","",'catégorie GS'!B71)</f>
        <v/>
      </c>
      <c r="S70" s="1" t="str">
        <f>IF('catégorie GS'!C71="","",'catégorie GS'!C71)</f>
        <v/>
      </c>
      <c r="T70" s="2" t="str">
        <f>IF('catégorie GS'!D71="","",'catégorie GS'!D71)</f>
        <v/>
      </c>
    </row>
    <row r="71" spans="11:20" ht="15.75" x14ac:dyDescent="0.25">
      <c r="K71" s="12">
        <f>IF(L71="","",68)</f>
        <v>68</v>
      </c>
      <c r="L71" s="12" t="str">
        <f>IF('3ème catégorie'!A69="","",'3ème catégorie'!A69)</f>
        <v>PRIEUR BRUNO</v>
      </c>
      <c r="M71" s="13" t="str">
        <f>IF('3ème catégorie'!B69="","",'3ème catégorie'!B69)</f>
        <v>M</v>
      </c>
      <c r="N71" s="12" t="str">
        <f>IF('3ème catégorie'!C69="","",'3ème catégorie'!C69)</f>
        <v>ASSOC. CYCLISTE DECIZE LA</v>
      </c>
      <c r="O71" s="13">
        <f>IF('3ème catégorie'!D69="","",'3ème catégorie'!D69)</f>
        <v>0</v>
      </c>
      <c r="P71" s="1" t="str">
        <f>IF(Q71="","",68)</f>
        <v/>
      </c>
      <c r="Q71" s="1" t="str">
        <f>IF('catégorie GS'!A72="","",'catégorie GS'!A72)</f>
        <v/>
      </c>
      <c r="R71" s="2" t="str">
        <f>IF('catégorie GS'!B72="","",'catégorie GS'!B72)</f>
        <v/>
      </c>
      <c r="S71" s="1" t="str">
        <f>IF('catégorie GS'!C72="","",'catégorie GS'!C72)</f>
        <v/>
      </c>
      <c r="T71" s="2" t="str">
        <f>IF('catégorie GS'!D72="","",'catégorie GS'!D72)</f>
        <v/>
      </c>
    </row>
    <row r="72" spans="11:20" ht="15.75" x14ac:dyDescent="0.25">
      <c r="K72" s="12">
        <f>IF(L72="","",69)</f>
        <v>69</v>
      </c>
      <c r="L72" s="12" t="str">
        <f>IF('3ème catégorie'!A70="","",'3ème catégorie'!A70)</f>
        <v>REBOULEAU CEDRIC</v>
      </c>
      <c r="M72" s="13" t="str">
        <f>IF('3ème catégorie'!B70="","",'3ème catégorie'!B70)</f>
        <v>M</v>
      </c>
      <c r="N72" s="12" t="str">
        <f>IF('3ème catégorie'!C70="","",'3ème catégorie'!C70)</f>
        <v>LE BRAQUET OLYMPIEN</v>
      </c>
      <c r="O72" s="13">
        <f>IF('3ème catégorie'!D70="","",'3ème catégorie'!D70)</f>
        <v>0</v>
      </c>
      <c r="P72" s="1" t="str">
        <f>IF(Q72="","",69)</f>
        <v/>
      </c>
      <c r="Q72" s="1" t="str">
        <f>IF('catégorie GS'!A73="","",'catégorie GS'!A73)</f>
        <v/>
      </c>
      <c r="R72" s="2" t="str">
        <f>IF('catégorie GS'!B73="","",'catégorie GS'!B73)</f>
        <v/>
      </c>
      <c r="S72" s="1" t="str">
        <f>IF('catégorie GS'!C73="","",'catégorie GS'!C73)</f>
        <v/>
      </c>
      <c r="T72" s="2" t="str">
        <f>IF('catégorie GS'!D73="","",'catégorie GS'!D73)</f>
        <v/>
      </c>
    </row>
    <row r="73" spans="11:20" ht="15.75" x14ac:dyDescent="0.25">
      <c r="K73" s="12">
        <f>IF(L73="","",70)</f>
        <v>70</v>
      </c>
      <c r="L73" s="12" t="str">
        <f>IF('3ème catégorie'!A71="","",'3ème catégorie'!A71)</f>
        <v>REBOULEAU LOIC</v>
      </c>
      <c r="M73" s="13" t="str">
        <f>IF('3ème catégorie'!B71="","",'3ème catégorie'!B71)</f>
        <v>M</v>
      </c>
      <c r="N73" s="12" t="str">
        <f>IF('3ème catégorie'!C71="","",'3ème catégorie'!C71)</f>
        <v>LE BRAQUET OLYMPIEN</v>
      </c>
      <c r="O73" s="13">
        <f>IF('3ème catégorie'!D71="","",'3ème catégorie'!D71)</f>
        <v>0</v>
      </c>
      <c r="P73" s="1" t="str">
        <f>IF(Q73="","",70)</f>
        <v/>
      </c>
      <c r="Q73" s="1" t="str">
        <f>IF('catégorie GS'!A74="","",'catégorie GS'!A74)</f>
        <v/>
      </c>
      <c r="R73" s="2" t="str">
        <f>IF('catégorie GS'!B74="","",'catégorie GS'!B74)</f>
        <v/>
      </c>
      <c r="S73" s="1" t="str">
        <f>IF('catégorie GS'!C74="","",'catégorie GS'!C74)</f>
        <v/>
      </c>
      <c r="T73" s="2" t="str">
        <f>IF('catégorie GS'!D74="","",'catégorie GS'!D74)</f>
        <v/>
      </c>
    </row>
    <row r="74" spans="11:20" ht="15.75" x14ac:dyDescent="0.25">
      <c r="K74" s="12">
        <f>IF(L74="","",71)</f>
        <v>71</v>
      </c>
      <c r="L74" s="12" t="str">
        <f>IF('3ème catégorie'!A74="","",'3ème catégorie'!A74)</f>
        <v>ROY DAVID</v>
      </c>
      <c r="M74" s="13" t="str">
        <f>IF('3ème catégorie'!B74="","",'3ème catégorie'!B74)</f>
        <v>M</v>
      </c>
      <c r="N74" s="12" t="str">
        <f>IF('3ème catégorie'!C74="","",'3ème catégorie'!C74)</f>
        <v>JEUNE GARDE SPORTIVE NIVE</v>
      </c>
      <c r="O74" s="13">
        <f>IF('3ème catégorie'!D74="","",'3ème catégorie'!D74)</f>
        <v>0</v>
      </c>
      <c r="P74" s="1" t="str">
        <f>IF(Q74="","",71)</f>
        <v/>
      </c>
      <c r="Q74" s="1" t="str">
        <f>IF('catégorie GS'!A75="","",'catégorie GS'!A75)</f>
        <v/>
      </c>
      <c r="R74" s="2" t="str">
        <f>IF('catégorie GS'!B75="","",'catégorie GS'!B75)</f>
        <v/>
      </c>
      <c r="S74" s="1" t="str">
        <f>IF('catégorie GS'!C75="","",'catégorie GS'!C75)</f>
        <v/>
      </c>
      <c r="T74" s="2" t="str">
        <f>IF('catégorie GS'!D75="","",'catégorie GS'!D75)</f>
        <v/>
      </c>
    </row>
    <row r="75" spans="11:20" ht="15.75" x14ac:dyDescent="0.25">
      <c r="K75" s="12">
        <f>IF(L75="","",72)</f>
        <v>72</v>
      </c>
      <c r="L75" s="12" t="str">
        <f>IF('3ème catégorie'!A75="","",'3ème catégorie'!A75)</f>
        <v>SANDRIN HUGO</v>
      </c>
      <c r="M75" s="13" t="str">
        <f>IF('3ème catégorie'!B75="","",'3ème catégorie'!B75)</f>
        <v>M</v>
      </c>
      <c r="N75" s="12" t="str">
        <f>IF('3ème catégorie'!C75="","",'3ème catégorie'!C75)</f>
        <v>ASSOC. CYCLISTE DECIZE LA</v>
      </c>
      <c r="O75" s="13">
        <f>IF('3ème catégorie'!D75="","",'3ème catégorie'!D75)</f>
        <v>0</v>
      </c>
      <c r="P75" s="1" t="str">
        <f>IF(Q75="","",72)</f>
        <v/>
      </c>
      <c r="Q75" s="1" t="str">
        <f>IF('catégorie GS'!A76="","",'catégorie GS'!A76)</f>
        <v/>
      </c>
      <c r="R75" s="2" t="str">
        <f>IF('catégorie GS'!B76="","",'catégorie GS'!B76)</f>
        <v/>
      </c>
      <c r="S75" s="1" t="str">
        <f>IF('catégorie GS'!C76="","",'catégorie GS'!C76)</f>
        <v/>
      </c>
      <c r="T75" s="2" t="str">
        <f>IF('catégorie GS'!D76="","",'catégorie GS'!D76)</f>
        <v/>
      </c>
    </row>
    <row r="76" spans="11:20" ht="15.75" x14ac:dyDescent="0.25">
      <c r="K76" s="12">
        <f>IF(L76="","",73)</f>
        <v>73</v>
      </c>
      <c r="L76" s="12" t="str">
        <f>IF('3ème catégorie'!A76="","",'3ème catégorie'!A76)</f>
        <v>SENECHAL JEAN BAPTISTE</v>
      </c>
      <c r="M76" s="13" t="str">
        <f>IF('3ème catégorie'!B76="","",'3ème catégorie'!B76)</f>
        <v>M</v>
      </c>
      <c r="N76" s="12" t="str">
        <f>IF('3ème catégorie'!C76="","",'3ème catégorie'!C76)</f>
        <v>CULT.LOIS.ANIM. SAUVIGNY LE</v>
      </c>
      <c r="O76" s="13">
        <f>IF('3ème catégorie'!D76="","",'3ème catégorie'!D76)</f>
        <v>0</v>
      </c>
      <c r="P76" s="1" t="str">
        <f>IF(Q76="","",73)</f>
        <v/>
      </c>
      <c r="Q76" s="1" t="str">
        <f>IF('catégorie GS'!A77="","",'catégorie GS'!A77)</f>
        <v/>
      </c>
      <c r="R76" s="2" t="str">
        <f>IF('catégorie GS'!B77="","",'catégorie GS'!B77)</f>
        <v/>
      </c>
      <c r="S76" s="1" t="str">
        <f>IF('catégorie GS'!C77="","",'catégorie GS'!C77)</f>
        <v/>
      </c>
      <c r="T76" s="2" t="str">
        <f>IF('catégorie GS'!D77="","",'catégorie GS'!D77)</f>
        <v/>
      </c>
    </row>
    <row r="77" spans="11:20" ht="15.75" x14ac:dyDescent="0.25">
      <c r="K77" s="12">
        <f>IF(L77="","",74)</f>
        <v>74</v>
      </c>
      <c r="L77" s="12" t="str">
        <f>IF('3ème catégorie'!A77="","",'3ème catégorie'!A77)</f>
        <v>SIMEON GILLES</v>
      </c>
      <c r="M77" s="13" t="str">
        <f>IF('3ème catégorie'!B77="","",'3ème catégorie'!B77)</f>
        <v>M</v>
      </c>
      <c r="N77" s="12" t="str">
        <f>IF('3ème catégorie'!C77="","",'3ème catégorie'!C77)</f>
        <v>LE BRAQUET OLYMPIEN</v>
      </c>
      <c r="O77" s="13">
        <f>IF('3ème catégorie'!D77="","",'3ème catégorie'!D77)</f>
        <v>0</v>
      </c>
      <c r="P77" s="1" t="str">
        <f>IF(Q77="","",74)</f>
        <v/>
      </c>
      <c r="Q77" s="1" t="str">
        <f>IF('catégorie GS'!A78="","",'catégorie GS'!A78)</f>
        <v/>
      </c>
      <c r="R77" s="2" t="str">
        <f>IF('catégorie GS'!B78="","",'catégorie GS'!B78)</f>
        <v/>
      </c>
      <c r="S77" s="1" t="str">
        <f>IF('catégorie GS'!C78="","",'catégorie GS'!C78)</f>
        <v/>
      </c>
      <c r="T77" s="2" t="str">
        <f>IF('catégorie GS'!D78="","",'catégorie GS'!D78)</f>
        <v/>
      </c>
    </row>
    <row r="78" spans="11:20" ht="15.75" x14ac:dyDescent="0.25">
      <c r="K78" s="12">
        <f>IF(L78="","",75)</f>
        <v>75</v>
      </c>
      <c r="L78" s="12" t="str">
        <f>IF('3ème catégorie'!A78="","",'3ème catégorie'!A78)</f>
        <v>TEVENOT BRUNO</v>
      </c>
      <c r="M78" s="13" t="str">
        <f>IF('3ème catégorie'!B78="","",'3ème catégorie'!B78)</f>
        <v>M</v>
      </c>
      <c r="N78" s="12" t="str">
        <f>IF('3ème catégorie'!C78="","",'3ème catégorie'!C78)</f>
        <v>VELO SPORT NIVERNAIS MORV</v>
      </c>
      <c r="O78" s="13">
        <f>IF('3ème catégorie'!D78="","",'3ème catégorie'!D78)</f>
        <v>0</v>
      </c>
      <c r="P78" s="1" t="str">
        <f>IF(Q78="","",75)</f>
        <v/>
      </c>
      <c r="Q78" s="1" t="str">
        <f>IF('catégorie GS'!A79="","",'catégorie GS'!A79)</f>
        <v/>
      </c>
      <c r="R78" s="2" t="str">
        <f>IF('catégorie GS'!B79="","",'catégorie GS'!B79)</f>
        <v/>
      </c>
      <c r="S78" s="1" t="str">
        <f>IF('catégorie GS'!C79="","",'catégorie GS'!C79)</f>
        <v/>
      </c>
      <c r="T78" s="2" t="str">
        <f>IF('catégorie GS'!D79="","",'catégorie GS'!D79)</f>
        <v/>
      </c>
    </row>
    <row r="79" spans="11:20" ht="15.75" x14ac:dyDescent="0.25">
      <c r="K79" s="12">
        <f>IF(L79="","",76)</f>
        <v>76</v>
      </c>
      <c r="L79" s="12" t="str">
        <f>IF('3ème catégorie'!A79="","",'3ème catégorie'!A79)</f>
        <v>TRECHOT CHRISTOPHE</v>
      </c>
      <c r="M79" s="13" t="str">
        <f>IF('3ème catégorie'!B79="","",'3ème catégorie'!B79)</f>
        <v>M</v>
      </c>
      <c r="N79" s="12" t="str">
        <f>IF('3ème catégorie'!C79="","",'3ème catégorie'!C79)</f>
        <v>AURORE SPORT.ET CULT. FOUR</v>
      </c>
      <c r="O79" s="13">
        <f>IF('3ème catégorie'!D79="","",'3ème catégorie'!D79)</f>
        <v>0</v>
      </c>
      <c r="P79" s="1" t="str">
        <f>IF(Q79="","",76)</f>
        <v/>
      </c>
      <c r="Q79" s="1" t="str">
        <f>IF('catégorie GS'!A80="","",'catégorie GS'!A80)</f>
        <v/>
      </c>
      <c r="R79" s="2" t="str">
        <f>IF('catégorie GS'!B80="","",'catégorie GS'!B80)</f>
        <v/>
      </c>
      <c r="S79" s="1" t="str">
        <f>IF('catégorie GS'!C80="","",'catégorie GS'!C80)</f>
        <v/>
      </c>
      <c r="T79" s="2" t="str">
        <f>IF('catégorie GS'!D80="","",'catégorie GS'!D80)</f>
        <v/>
      </c>
    </row>
    <row r="80" spans="11:20" ht="15.75" x14ac:dyDescent="0.25">
      <c r="K80" s="12">
        <f>IF(L80="","",77)</f>
        <v>77</v>
      </c>
      <c r="L80" s="12" t="str">
        <f>IF('3ème catégorie'!A80="","",'3ème catégorie'!A80)</f>
        <v>VACHER DIDIER</v>
      </c>
      <c r="M80" s="13" t="str">
        <f>IF('3ème catégorie'!B80="","",'3ème catégorie'!B80)</f>
        <v>M</v>
      </c>
      <c r="N80" s="12" t="str">
        <f>IF('3ème catégorie'!C80="","",'3ème catégorie'!C80)</f>
        <v>CLUB MARZY CYCLISTE</v>
      </c>
      <c r="O80" s="13">
        <f>IF('3ème catégorie'!D80="","",'3ème catégorie'!D80)</f>
        <v>0</v>
      </c>
      <c r="P80" s="1" t="str">
        <f>IF(Q80="","",77)</f>
        <v/>
      </c>
      <c r="Q80" s="1" t="str">
        <f>IF('catégorie GS'!A81="","",'catégorie GS'!A81)</f>
        <v/>
      </c>
      <c r="R80" s="2" t="str">
        <f>IF('catégorie GS'!B81="","",'catégorie GS'!B81)</f>
        <v/>
      </c>
      <c r="S80" s="1" t="str">
        <f>IF('catégorie GS'!C81="","",'catégorie GS'!C81)</f>
        <v/>
      </c>
      <c r="T80" s="2" t="str">
        <f>IF('catégorie GS'!D81="","",'catégorie GS'!D81)</f>
        <v/>
      </c>
    </row>
    <row r="81" spans="11:20" ht="15.75" x14ac:dyDescent="0.25">
      <c r="K81" s="12">
        <f>IF(L81="","",78)</f>
        <v>78</v>
      </c>
      <c r="L81" s="12" t="str">
        <f>IF('3ème catégorie'!A81="","",'3ème catégorie'!A81)</f>
        <v>VIAL PATRICK</v>
      </c>
      <c r="M81" s="13" t="str">
        <f>IF('3ème catégorie'!B81="","",'3ème catégorie'!B81)</f>
        <v>M</v>
      </c>
      <c r="N81" s="12" t="str">
        <f>IF('3ème catégorie'!C81="","",'3ème catégorie'!C81)</f>
        <v>A S P T T OMNISPORT NEVERS</v>
      </c>
      <c r="O81" s="13">
        <f>IF('3ème catégorie'!D81="","",'3ème catégorie'!D81)</f>
        <v>0</v>
      </c>
      <c r="P81" s="1" t="str">
        <f>IF(Q81="","",78)</f>
        <v/>
      </c>
      <c r="Q81" s="1" t="str">
        <f>IF('catégorie GS'!A82="","",'catégorie GS'!A82)</f>
        <v/>
      </c>
      <c r="R81" s="2" t="str">
        <f>IF('catégorie GS'!B82="","",'catégorie GS'!B82)</f>
        <v/>
      </c>
      <c r="S81" s="1" t="str">
        <f>IF('catégorie GS'!C82="","",'catégorie GS'!C82)</f>
        <v/>
      </c>
      <c r="T81" s="2" t="str">
        <f>IF('catégorie GS'!D82="","",'catégorie GS'!D82)</f>
        <v/>
      </c>
    </row>
    <row r="82" spans="11:20" ht="15.75" x14ac:dyDescent="0.25">
      <c r="K82" s="1" t="str">
        <f>IF(L82="","",79)</f>
        <v/>
      </c>
      <c r="L82" s="1" t="str">
        <f>IF('3ème catégorie'!A83="","",'3ème catégorie'!A83)</f>
        <v/>
      </c>
      <c r="M82" s="2" t="str">
        <f>IF('3ème catégorie'!B83="","",'3ème catégorie'!B83)</f>
        <v/>
      </c>
      <c r="N82" s="1" t="str">
        <f>IF('3ème catégorie'!C83="","",'3ème catégorie'!C83)</f>
        <v/>
      </c>
      <c r="O82" s="2" t="str">
        <f>IF('3ème catégorie'!D83="","",'3ème catégorie'!D83)</f>
        <v/>
      </c>
      <c r="P82" s="1" t="str">
        <f>IF(Q82="","",79)</f>
        <v/>
      </c>
      <c r="Q82" s="1" t="str">
        <f>IF('catégorie GS'!A83="","",'catégorie GS'!A83)</f>
        <v/>
      </c>
      <c r="R82" s="2" t="str">
        <f>IF('catégorie GS'!B83="","",'catégorie GS'!B83)</f>
        <v/>
      </c>
      <c r="S82" s="1" t="str">
        <f>IF('catégorie GS'!C83="","",'catégorie GS'!C83)</f>
        <v/>
      </c>
      <c r="T82" s="2" t="str">
        <f>IF('catégorie GS'!D83="","",'catégorie GS'!D83)</f>
        <v/>
      </c>
    </row>
    <row r="83" spans="11:20" ht="15.75" x14ac:dyDescent="0.25">
      <c r="K83" s="1" t="str">
        <f>IF(L83="","",80)</f>
        <v/>
      </c>
      <c r="L83" s="1" t="str">
        <f>IF('3ème catégorie'!A84="","",'3ème catégorie'!A84)</f>
        <v/>
      </c>
      <c r="M83" s="2" t="str">
        <f>IF('3ème catégorie'!B84="","",'3ème catégorie'!B84)</f>
        <v/>
      </c>
      <c r="N83" s="1" t="str">
        <f>IF('3ème catégorie'!C84="","",'3ème catégorie'!C84)</f>
        <v/>
      </c>
      <c r="O83" s="2" t="str">
        <f>IF('3ème catégorie'!D84="","",'3ème catégorie'!D84)</f>
        <v/>
      </c>
      <c r="P83" s="1" t="str">
        <f>IF(Q83="","",80)</f>
        <v/>
      </c>
      <c r="Q83" s="1" t="str">
        <f>IF('catégorie GS'!A84="","",'catégorie GS'!A84)</f>
        <v/>
      </c>
      <c r="R83" s="2" t="str">
        <f>IF('catégorie GS'!B84="","",'catégorie GS'!B84)</f>
        <v/>
      </c>
      <c r="S83" s="1" t="str">
        <f>IF('catégorie GS'!C84="","",'catégorie GS'!C84)</f>
        <v/>
      </c>
      <c r="T83" s="2" t="str">
        <f>IF('catégorie GS'!D84="","",'catégorie GS'!D84)</f>
        <v/>
      </c>
    </row>
    <row r="84" spans="11:20" ht="15.75" x14ac:dyDescent="0.25">
      <c r="K84" s="1" t="str">
        <f>IF(L84="","",81)</f>
        <v/>
      </c>
      <c r="L84" s="1" t="str">
        <f>IF('3ème catégorie'!A85="","",'3ème catégorie'!A85)</f>
        <v/>
      </c>
      <c r="M84" s="2" t="str">
        <f>IF('3ème catégorie'!B85="","",'3ème catégorie'!B85)</f>
        <v/>
      </c>
      <c r="N84" s="1" t="str">
        <f>IF('3ème catégorie'!C85="","",'3ème catégorie'!C85)</f>
        <v/>
      </c>
      <c r="O84" s="2" t="str">
        <f>IF('3ème catégorie'!D85="","",'3ème catégorie'!D85)</f>
        <v/>
      </c>
      <c r="P84" s="1" t="str">
        <f>IF(Q84="","",81)</f>
        <v/>
      </c>
      <c r="Q84" s="1" t="str">
        <f>IF('catégorie GS'!A85="","",'catégorie GS'!A85)</f>
        <v/>
      </c>
      <c r="R84" s="2" t="str">
        <f>IF('catégorie GS'!B85="","",'catégorie GS'!B85)</f>
        <v/>
      </c>
      <c r="S84" s="1" t="str">
        <f>IF('catégorie GS'!C85="","",'catégorie GS'!C85)</f>
        <v/>
      </c>
      <c r="T84" s="2" t="str">
        <f>IF('catégorie GS'!D85="","",'catégorie GS'!D85)</f>
        <v/>
      </c>
    </row>
    <row r="85" spans="11:20" ht="15.75" x14ac:dyDescent="0.25">
      <c r="K85" s="1" t="str">
        <f>IF(L85="","",82)</f>
        <v/>
      </c>
      <c r="L85" s="1" t="str">
        <f>IF('3ème catégorie'!A86="","",'3ème catégorie'!A86)</f>
        <v/>
      </c>
      <c r="M85" s="2" t="str">
        <f>IF('3ème catégorie'!B86="","",'3ème catégorie'!B86)</f>
        <v/>
      </c>
      <c r="N85" s="1" t="str">
        <f>IF('3ème catégorie'!C86="","",'3ème catégorie'!C86)</f>
        <v/>
      </c>
      <c r="O85" s="2" t="str">
        <f>IF('3ème catégorie'!D86="","",'3ème catégorie'!D86)</f>
        <v/>
      </c>
    </row>
    <row r="86" spans="11:20" ht="15.75" x14ac:dyDescent="0.25">
      <c r="K86" s="1" t="str">
        <f>IF(L86="","",83)</f>
        <v/>
      </c>
      <c r="L86" s="1" t="str">
        <f>IF('3ème catégorie'!A87="","",'3ème catégorie'!A87)</f>
        <v/>
      </c>
      <c r="M86" s="2" t="str">
        <f>IF('3ème catégorie'!B87="","",'3ème catégorie'!B87)</f>
        <v/>
      </c>
      <c r="N86" s="1" t="str">
        <f>IF('3ème catégorie'!C87="","",'3ème catégorie'!C87)</f>
        <v/>
      </c>
      <c r="O86" s="2" t="str">
        <f>IF('3ème catégorie'!D87="","",'3ème catégorie'!D87)</f>
        <v/>
      </c>
    </row>
    <row r="87" spans="11:20" ht="15.75" x14ac:dyDescent="0.25">
      <c r="K87" s="1" t="str">
        <f>IF(L87="","",84)</f>
        <v/>
      </c>
      <c r="L87" s="1" t="str">
        <f>IF('3ème catégorie'!A88="","",'3ème catégorie'!A88)</f>
        <v/>
      </c>
      <c r="M87" s="2" t="str">
        <f>IF('3ème catégorie'!B88="","",'3ème catégorie'!B88)</f>
        <v/>
      </c>
      <c r="N87" s="1" t="str">
        <f>IF('3ème catégorie'!C88="","",'3ème catégorie'!C88)</f>
        <v/>
      </c>
      <c r="O87" s="2" t="str">
        <f>IF('3ème catégorie'!D88="","",'3ème catégorie'!D88)</f>
        <v/>
      </c>
    </row>
    <row r="88" spans="11:20" ht="15.75" x14ac:dyDescent="0.25">
      <c r="K88" s="1" t="str">
        <f>IF(L88="","",84)</f>
        <v/>
      </c>
      <c r="L88" s="1" t="str">
        <f>IF('3ème catégorie'!A89="","",'3ème catégorie'!A89)</f>
        <v/>
      </c>
      <c r="M88" s="2" t="str">
        <f>IF('3ème catégorie'!B89="","",'3ème catégorie'!B89)</f>
        <v/>
      </c>
      <c r="N88" s="1" t="str">
        <f>IF('3ème catégorie'!C89="","",'3ème catégorie'!C89)</f>
        <v/>
      </c>
      <c r="O88" s="2" t="str">
        <f>IF('3ème catégorie'!D89="","",'3ème catégorie'!D89)</f>
        <v/>
      </c>
    </row>
    <row r="89" spans="11:20" ht="15.75" x14ac:dyDescent="0.25">
      <c r="K89" s="1" t="str">
        <f>IF(L89="","",85)</f>
        <v/>
      </c>
      <c r="L89" s="1" t="str">
        <f>IF('3ème catégorie'!A90="","",'3ème catégorie'!A90)</f>
        <v/>
      </c>
      <c r="M89" s="2" t="str">
        <f>IF('3ème catégorie'!B90="","",'3ème catégorie'!B90)</f>
        <v/>
      </c>
      <c r="N89" s="1" t="str">
        <f>IF('3ème catégorie'!C90="","",'3ème catégorie'!C90)</f>
        <v/>
      </c>
      <c r="O89" s="2" t="str">
        <f>IF('3ème catégorie'!D90="","",'3ème catégorie'!D90)</f>
        <v/>
      </c>
    </row>
    <row r="90" spans="11:20" ht="15.75" x14ac:dyDescent="0.25">
      <c r="K90" s="1" t="str">
        <f>IF(L90="","",86)</f>
        <v/>
      </c>
      <c r="L90" s="1" t="str">
        <f>IF('3ème catégorie'!A91="","",'3ème catégorie'!A91)</f>
        <v/>
      </c>
      <c r="M90" s="2" t="str">
        <f>IF('3ème catégorie'!B91="","",'3ème catégorie'!B91)</f>
        <v/>
      </c>
      <c r="N90" s="1" t="str">
        <f>IF('3ème catégorie'!C91="","",'3ème catégorie'!C91)</f>
        <v/>
      </c>
      <c r="O90" s="2" t="str">
        <f>IF('3ème catégorie'!D91="","",'3ème catégorie'!D91)</f>
        <v/>
      </c>
    </row>
    <row r="91" spans="11:20" ht="15.75" x14ac:dyDescent="0.25">
      <c r="K91" s="1" t="str">
        <f>IF(L91="","",87)</f>
        <v/>
      </c>
      <c r="L91" s="1" t="str">
        <f>IF('3ème catégorie'!A92="","",'3ème catégorie'!A92)</f>
        <v/>
      </c>
      <c r="M91" s="2" t="str">
        <f>IF('3ème catégorie'!B92="","",'3ème catégorie'!B92)</f>
        <v/>
      </c>
      <c r="N91" s="1" t="str">
        <f>IF('3ème catégorie'!C92="","",'3ème catégorie'!C92)</f>
        <v/>
      </c>
      <c r="O91" s="2" t="str">
        <f>IF('3ème catégorie'!D92="","",'3ème catégorie'!D92)</f>
        <v/>
      </c>
    </row>
    <row r="92" spans="11:20" ht="15.75" x14ac:dyDescent="0.25">
      <c r="K92" s="1" t="str">
        <f>IF(L92="","",88)</f>
        <v/>
      </c>
      <c r="L92" s="1" t="str">
        <f>IF('3ème catégorie'!A93="","",'3ème catégorie'!A93)</f>
        <v/>
      </c>
      <c r="M92" s="2" t="str">
        <f>IF('3ème catégorie'!B93="","",'3ème catégorie'!B93)</f>
        <v/>
      </c>
      <c r="N92" s="1" t="str">
        <f>IF('3ème catégorie'!C93="","",'3ème catégorie'!C93)</f>
        <v/>
      </c>
      <c r="O92" s="2" t="str">
        <f>IF('3ème catégorie'!D93="","",'3ème catégorie'!D93)</f>
        <v/>
      </c>
    </row>
    <row r="93" spans="11:20" ht="15.75" x14ac:dyDescent="0.25">
      <c r="K93" s="1" t="str">
        <f>IF(L93="","",89)</f>
        <v/>
      </c>
      <c r="L93" s="1" t="str">
        <f>IF('3ème catégorie'!A94="","",'3ème catégorie'!A94)</f>
        <v/>
      </c>
      <c r="M93" s="2" t="str">
        <f>IF('3ème catégorie'!B94="","",'3ème catégorie'!B94)</f>
        <v/>
      </c>
      <c r="N93" s="1" t="str">
        <f>IF('3ème catégorie'!C94="","",'3ème catégorie'!C94)</f>
        <v/>
      </c>
      <c r="O93" s="2" t="str">
        <f>IF('3ème catégorie'!D94="","",'3ème catégorie'!D94)</f>
        <v/>
      </c>
    </row>
    <row r="94" spans="11:20" ht="15.75" x14ac:dyDescent="0.25">
      <c r="K94" s="1" t="str">
        <f>IF(L94="","",90)</f>
        <v/>
      </c>
      <c r="L94" s="1" t="str">
        <f>IF('3ème catégorie'!A95="","",'3ème catégorie'!A95)</f>
        <v/>
      </c>
      <c r="M94" s="2" t="str">
        <f>IF('3ème catégorie'!B95="","",'3ème catégorie'!B95)</f>
        <v/>
      </c>
      <c r="N94" s="1" t="str">
        <f>IF('3ème catégorie'!C95="","",'3ème catégorie'!C95)</f>
        <v/>
      </c>
      <c r="O94" s="2" t="str">
        <f>IF('3ème catégorie'!D95="","",'3ème catégorie'!D95)</f>
        <v/>
      </c>
    </row>
    <row r="95" spans="11:20" ht="15.75" x14ac:dyDescent="0.25">
      <c r="K95" s="1" t="str">
        <f>IF(L95="","",91)</f>
        <v/>
      </c>
      <c r="L95" s="1" t="str">
        <f>IF('3ème catégorie'!A96="","",'3ème catégorie'!A96)</f>
        <v/>
      </c>
      <c r="M95" s="2" t="str">
        <f>IF('3ème catégorie'!B96="","",'3ème catégorie'!B96)</f>
        <v/>
      </c>
      <c r="N95" s="1" t="str">
        <f>IF('3ème catégorie'!C96="","",'3ème catégorie'!C96)</f>
        <v/>
      </c>
      <c r="O95" s="2" t="str">
        <f>IF('3ème catégorie'!D96="","",'3ème catégorie'!D96)</f>
        <v/>
      </c>
    </row>
    <row r="96" spans="11:20" ht="15.75" x14ac:dyDescent="0.25">
      <c r="K96" s="1" t="str">
        <f>IF(L96="","",92)</f>
        <v/>
      </c>
      <c r="L96" s="1" t="str">
        <f>IF('3ème catégorie'!A97="","",'3ème catégorie'!A97)</f>
        <v/>
      </c>
      <c r="M96" s="2" t="str">
        <f>IF('3ème catégorie'!B97="","",'3ème catégorie'!B97)</f>
        <v/>
      </c>
      <c r="N96" s="1" t="str">
        <f>IF('3ème catégorie'!C97="","",'3ème catégorie'!C97)</f>
        <v/>
      </c>
      <c r="O96" s="2" t="str">
        <f>IF('3ème catégorie'!D97="","",'3ème catégorie'!D97)</f>
        <v/>
      </c>
    </row>
    <row r="97" spans="11:15" ht="15.75" x14ac:dyDescent="0.25">
      <c r="K97" s="1" t="str">
        <f>IF(L97="","",93)</f>
        <v/>
      </c>
      <c r="L97" s="1" t="str">
        <f>IF('3ème catégorie'!A98="","",'3ème catégorie'!A98)</f>
        <v/>
      </c>
      <c r="M97" s="2" t="str">
        <f>IF('3ème catégorie'!B98="","",'3ème catégorie'!B98)</f>
        <v/>
      </c>
      <c r="N97" s="1" t="str">
        <f>IF('3ème catégorie'!C98="","",'3ème catégorie'!C98)</f>
        <v/>
      </c>
      <c r="O97" s="2" t="str">
        <f>IF('3ème catégorie'!D98="","",'3ème catégorie'!D98)</f>
        <v/>
      </c>
    </row>
    <row r="98" spans="11:15" ht="15.75" x14ac:dyDescent="0.25">
      <c r="K98" s="1" t="str">
        <f>IF(L98="","",94)</f>
        <v/>
      </c>
      <c r="L98" s="1" t="str">
        <f>IF('3ème catégorie'!A99="","",'3ème catégorie'!A99)</f>
        <v/>
      </c>
      <c r="M98" s="2" t="str">
        <f>IF('3ème catégorie'!B99="","",'3ème catégorie'!B99)</f>
        <v/>
      </c>
      <c r="N98" s="1" t="str">
        <f>IF('3ème catégorie'!C99="","",'3ème catégorie'!C99)</f>
        <v/>
      </c>
      <c r="O98" s="2" t="str">
        <f>IF('3ème catégorie'!D99="","",'3ème catégorie'!D99)</f>
        <v/>
      </c>
    </row>
    <row r="99" spans="11:15" ht="15.75" x14ac:dyDescent="0.25">
      <c r="K99" s="1" t="str">
        <f>IF(L99="","",95)</f>
        <v/>
      </c>
      <c r="L99" s="1" t="str">
        <f>IF('3ème catégorie'!A100="","",'3ème catégorie'!A100)</f>
        <v/>
      </c>
      <c r="M99" s="2" t="str">
        <f>IF('3ème catégorie'!B100="","",'3ème catégorie'!B100)</f>
        <v/>
      </c>
      <c r="N99" s="1" t="str">
        <f>IF('3ème catégorie'!C100="","",'3ème catégorie'!C100)</f>
        <v/>
      </c>
      <c r="O99" s="2" t="str">
        <f>IF('3ème catégorie'!D100="","",'3ème catégorie'!D100)</f>
        <v/>
      </c>
    </row>
    <row r="100" spans="11:15" ht="15.75" x14ac:dyDescent="0.25">
      <c r="K100" s="1" t="str">
        <f>IF(L100="","",96)</f>
        <v/>
      </c>
      <c r="L100" s="1" t="str">
        <f>IF('3ème catégorie'!A101="","",'3ème catégorie'!A101)</f>
        <v/>
      </c>
      <c r="M100" s="2" t="str">
        <f>IF('3ème catégorie'!B101="","",'3ème catégorie'!B101)</f>
        <v/>
      </c>
      <c r="N100" s="1" t="str">
        <f>IF('3ème catégorie'!C101="","",'3ème catégorie'!C101)</f>
        <v/>
      </c>
      <c r="O100" s="2" t="str">
        <f>IF('3ème catégorie'!D101="","",'3ème catégorie'!D101)</f>
        <v/>
      </c>
    </row>
    <row r="101" spans="11:15" ht="15.75" x14ac:dyDescent="0.25">
      <c r="K101" s="1" t="str">
        <f>IF(L101="","",97)</f>
        <v/>
      </c>
      <c r="L101" s="1" t="str">
        <f>IF('3ème catégorie'!A102="","",'3ème catégorie'!A102)</f>
        <v/>
      </c>
      <c r="M101" s="2" t="str">
        <f>IF('3ème catégorie'!B102="","",'3ème catégorie'!B102)</f>
        <v/>
      </c>
      <c r="N101" s="1" t="str">
        <f>IF('3ème catégorie'!C102="","",'3ème catégorie'!C102)</f>
        <v/>
      </c>
      <c r="O101" s="2" t="str">
        <f>IF('3ème catégorie'!D102="","",'3ème catégorie'!D102)</f>
        <v/>
      </c>
    </row>
    <row r="102" spans="11:15" ht="15.75" x14ac:dyDescent="0.25">
      <c r="K102" s="1" t="str">
        <f>IF(L102="","",98)</f>
        <v/>
      </c>
      <c r="L102" s="1" t="str">
        <f>IF('3ème catégorie'!A103="","",'3ème catégorie'!A103)</f>
        <v/>
      </c>
      <c r="M102" s="2" t="str">
        <f>IF('3ème catégorie'!B103="","",'3ème catégorie'!B103)</f>
        <v/>
      </c>
      <c r="N102" s="1" t="str">
        <f>IF('3ème catégorie'!C103="","",'3ème catégorie'!C103)</f>
        <v/>
      </c>
      <c r="O102" s="2" t="str">
        <f>IF('3ème catégorie'!D103="","",'3ème catégorie'!D103)</f>
        <v/>
      </c>
    </row>
    <row r="103" spans="11:15" ht="15.75" x14ac:dyDescent="0.25">
      <c r="K103" s="1" t="str">
        <f>IF(L103="","",99)</f>
        <v/>
      </c>
      <c r="L103" s="1" t="str">
        <f>IF('3ème catégorie'!A104="","",'3ème catégorie'!A104)</f>
        <v/>
      </c>
      <c r="M103" s="2" t="str">
        <f>IF('3ème catégorie'!B104="","",'3ème catégorie'!B104)</f>
        <v/>
      </c>
      <c r="N103" s="1" t="str">
        <f>IF('3ème catégorie'!C104="","",'3ème catégorie'!C104)</f>
        <v/>
      </c>
      <c r="O103" s="2" t="str">
        <f>IF('3ème catégorie'!D104="","",'3ème catégorie'!D104)</f>
        <v/>
      </c>
    </row>
    <row r="104" spans="11:15" ht="15.75" x14ac:dyDescent="0.25">
      <c r="K104" s="1" t="str">
        <f>IF(L104="","",100)</f>
        <v/>
      </c>
      <c r="L104" s="1" t="str">
        <f>IF('3ème catégorie'!A105="","",'3ème catégorie'!A105)</f>
        <v/>
      </c>
      <c r="M104" s="2" t="str">
        <f>IF('3ème catégorie'!B105="","",'3ème catégorie'!B105)</f>
        <v/>
      </c>
      <c r="N104" s="1" t="str">
        <f>IF('3ème catégorie'!C105="","",'3ème catégorie'!C105)</f>
        <v/>
      </c>
      <c r="O104" s="2" t="str">
        <f>IF('3ème catégorie'!D105="","",'3ème catégorie'!D105)</f>
        <v/>
      </c>
    </row>
    <row r="105" spans="11:15" ht="15.75" x14ac:dyDescent="0.25">
      <c r="K105" s="1" t="str">
        <f>IF(L105="","",101)</f>
        <v/>
      </c>
      <c r="L105" s="1" t="str">
        <f>IF('3ème catégorie'!A106="","",'3ème catégorie'!A106)</f>
        <v/>
      </c>
      <c r="M105" s="2" t="str">
        <f>IF('3ème catégorie'!B106="","",'3ème catégorie'!B106)</f>
        <v/>
      </c>
      <c r="N105" s="1" t="str">
        <f>IF('3ème catégorie'!C106="","",'3ème catégorie'!C106)</f>
        <v/>
      </c>
      <c r="O105" s="2" t="str">
        <f>IF('3ème catégorie'!D106="","",'3ème catégorie'!D106)</f>
        <v/>
      </c>
    </row>
    <row r="106" spans="11:15" ht="15.75" x14ac:dyDescent="0.25">
      <c r="K106" s="1" t="str">
        <f>IF(L106="","",102)</f>
        <v/>
      </c>
      <c r="L106" s="1" t="str">
        <f>IF('3ème catégorie'!A107="","",'3ème catégorie'!A107)</f>
        <v/>
      </c>
      <c r="M106" s="2" t="str">
        <f>IF('3ème catégorie'!B107="","",'3ème catégorie'!B107)</f>
        <v/>
      </c>
      <c r="N106" s="1" t="str">
        <f>IF('3ème catégorie'!C107="","",'3ème catégorie'!C107)</f>
        <v/>
      </c>
      <c r="O106" s="2" t="str">
        <f>IF('3ème catégorie'!D107="","",'3ème catégorie'!D107)</f>
        <v/>
      </c>
    </row>
    <row r="107" spans="11:15" ht="15.75" x14ac:dyDescent="0.25">
      <c r="K107" s="1" t="str">
        <f>IF(L107="","",103)</f>
        <v/>
      </c>
      <c r="L107" s="1" t="str">
        <f>IF('3ème catégorie'!A108="","",'3ème catégorie'!A108)</f>
        <v/>
      </c>
      <c r="M107" s="2" t="str">
        <f>IF('3ème catégorie'!B108="","",'3ème catégorie'!B108)</f>
        <v/>
      </c>
      <c r="N107" s="1" t="str">
        <f>IF('3ème catégorie'!C108="","",'3ème catégorie'!C108)</f>
        <v/>
      </c>
      <c r="O107" s="2" t="str">
        <f>IF('3ème catégorie'!D108="","",'3ème catégorie'!D108)</f>
        <v/>
      </c>
    </row>
    <row r="108" spans="11:15" ht="15.75" x14ac:dyDescent="0.25">
      <c r="K108" s="1" t="str">
        <f>IF(L108="","",104)</f>
        <v/>
      </c>
      <c r="L108" s="1" t="str">
        <f>IF('3ème catégorie'!A109="","",'3ème catégorie'!A109)</f>
        <v/>
      </c>
      <c r="M108" s="2" t="str">
        <f>IF('3ème catégorie'!B109="","",'3ème catégorie'!B109)</f>
        <v/>
      </c>
      <c r="N108" s="1" t="str">
        <f>IF('3ème catégorie'!C109="","",'3ème catégorie'!C109)</f>
        <v/>
      </c>
      <c r="O108" s="2" t="str">
        <f>IF('3ème catégorie'!D109="","",'3ème catégorie'!D109)</f>
        <v/>
      </c>
    </row>
    <row r="109" spans="11:15" ht="15.75" x14ac:dyDescent="0.25">
      <c r="K109" s="1" t="str">
        <f>IF(L109="","",105)</f>
        <v/>
      </c>
      <c r="L109" s="1" t="str">
        <f>IF('3ème catégorie'!A110="","",'3ème catégorie'!A110)</f>
        <v/>
      </c>
      <c r="M109" s="2" t="str">
        <f>IF('3ème catégorie'!B110="","",'3ème catégorie'!B110)</f>
        <v/>
      </c>
      <c r="N109" s="1" t="str">
        <f>IF('3ème catégorie'!C110="","",'3ème catégorie'!C110)</f>
        <v/>
      </c>
      <c r="O109" s="2" t="str">
        <f>IF('3ème catégorie'!D110="","",'3ème catégorie'!D110)</f>
        <v/>
      </c>
    </row>
    <row r="110" spans="11:15" ht="15.75" x14ac:dyDescent="0.25">
      <c r="K110" s="1" t="str">
        <f>IF(L110="","",106)</f>
        <v/>
      </c>
      <c r="L110" s="1" t="str">
        <f>IF('3ème catégorie'!A111="","",'3ème catégorie'!A111)</f>
        <v/>
      </c>
      <c r="M110" s="2" t="str">
        <f>IF('3ème catégorie'!B111="","",'3ème catégorie'!B111)</f>
        <v/>
      </c>
      <c r="N110" s="1" t="str">
        <f>IF('3ème catégorie'!C111="","",'3ème catégorie'!C111)</f>
        <v/>
      </c>
      <c r="O110" s="2" t="str">
        <f>IF('3ème catégorie'!D111="","",'3ème catégorie'!D111)</f>
        <v/>
      </c>
    </row>
    <row r="111" spans="11:15" ht="15.75" x14ac:dyDescent="0.25">
      <c r="K111" s="1" t="str">
        <f>IF(L111="","",107)</f>
        <v/>
      </c>
      <c r="L111" s="1" t="str">
        <f>IF('3ème catégorie'!A112="","",'3ème catégorie'!A112)</f>
        <v/>
      </c>
      <c r="M111" s="2" t="str">
        <f>IF('3ème catégorie'!B112="","",'3ème catégorie'!B112)</f>
        <v/>
      </c>
      <c r="N111" s="1" t="str">
        <f>IF('3ème catégorie'!C112="","",'3ème catégorie'!C112)</f>
        <v/>
      </c>
      <c r="O111" s="2" t="str">
        <f>IF('3ème catégorie'!D112="","",'3ème catégorie'!D112)</f>
        <v/>
      </c>
    </row>
    <row r="112" spans="11:15" ht="15.75" x14ac:dyDescent="0.25">
      <c r="K112" s="1" t="str">
        <f>IF(L112="","",108)</f>
        <v/>
      </c>
      <c r="L112" s="1" t="str">
        <f>IF('3ème catégorie'!A113="","",'3ème catégorie'!A113)</f>
        <v/>
      </c>
      <c r="M112" s="2" t="str">
        <f>IF('3ème catégorie'!B113="","",'3ème catégorie'!B113)</f>
        <v/>
      </c>
      <c r="N112" s="1" t="str">
        <f>IF('3ème catégorie'!C113="","",'3ème catégorie'!C113)</f>
        <v/>
      </c>
      <c r="O112" s="2" t="str">
        <f>IF('3ème catégorie'!D113="","",'3ème catégorie'!D113)</f>
        <v/>
      </c>
    </row>
    <row r="113" spans="11:15" ht="15.75" x14ac:dyDescent="0.25">
      <c r="K113" s="1" t="str">
        <f>IF(L113="","",109)</f>
        <v/>
      </c>
      <c r="L113" s="1" t="str">
        <f>IF('3ème catégorie'!A114="","",'3ème catégorie'!A114)</f>
        <v/>
      </c>
      <c r="M113" s="2" t="str">
        <f>IF('3ème catégorie'!B114="","",'3ème catégorie'!B114)</f>
        <v/>
      </c>
      <c r="N113" s="1" t="str">
        <f>IF('3ème catégorie'!C114="","",'3ème catégorie'!C114)</f>
        <v/>
      </c>
      <c r="O113" s="2" t="str">
        <f>IF('3ème catégorie'!D114="","",'3ème catégorie'!D114)</f>
        <v/>
      </c>
    </row>
    <row r="114" spans="11:15" ht="15.75" x14ac:dyDescent="0.25">
      <c r="K114" s="1" t="str">
        <f>IF(L114="","",110)</f>
        <v/>
      </c>
      <c r="L114" s="1" t="str">
        <f>IF('3ème catégorie'!A115="","",'3ème catégorie'!A115)</f>
        <v/>
      </c>
      <c r="M114" s="2" t="str">
        <f>IF('3ème catégorie'!B115="","",'3ème catégorie'!B115)</f>
        <v/>
      </c>
      <c r="N114" s="1" t="str">
        <f>IF('3ème catégorie'!C115="","",'3ème catégorie'!C115)</f>
        <v/>
      </c>
      <c r="O114" s="2" t="str">
        <f>IF('3ème catégorie'!D115="","",'3ème catégorie'!D115)</f>
        <v/>
      </c>
    </row>
    <row r="115" spans="11:15" ht="15.75" x14ac:dyDescent="0.25">
      <c r="K115" s="1" t="str">
        <f>IF(L115="","",111)</f>
        <v/>
      </c>
      <c r="L115" s="1" t="str">
        <f>IF('3ème catégorie'!A116="","",'3ème catégorie'!A116)</f>
        <v/>
      </c>
      <c r="M115" s="2" t="str">
        <f>IF('3ème catégorie'!B116="","",'3ème catégorie'!B116)</f>
        <v/>
      </c>
      <c r="N115" s="1" t="str">
        <f>IF('3ème catégorie'!C116="","",'3ème catégorie'!C116)</f>
        <v/>
      </c>
      <c r="O115" s="2" t="str">
        <f>IF('3ème catégorie'!D116="","",'3ème catégorie'!D116)</f>
        <v/>
      </c>
    </row>
    <row r="116" spans="11:15" ht="15.75" x14ac:dyDescent="0.25">
      <c r="K116" s="1" t="str">
        <f>IF(L116="","",112)</f>
        <v/>
      </c>
      <c r="L116" s="1" t="str">
        <f>IF('3ème catégorie'!A117="","",'3ème catégorie'!A117)</f>
        <v/>
      </c>
      <c r="M116" s="2" t="str">
        <f>IF('3ème catégorie'!B117="","",'3ème catégorie'!B117)</f>
        <v/>
      </c>
      <c r="N116" s="1" t="str">
        <f>IF('3ème catégorie'!C117="","",'3ème catégorie'!C117)</f>
        <v/>
      </c>
      <c r="O116" s="2" t="str">
        <f>IF('3ème catégorie'!D117="","",'3ème catégorie'!D117)</f>
        <v/>
      </c>
    </row>
    <row r="117" spans="11:15" ht="15.75" x14ac:dyDescent="0.25">
      <c r="K117" s="1" t="str">
        <f>IF(L117="","",113)</f>
        <v/>
      </c>
      <c r="L117" s="1" t="str">
        <f>IF('3ème catégorie'!A118="","",'3ème catégorie'!A118)</f>
        <v/>
      </c>
      <c r="M117" s="2" t="str">
        <f>IF('3ème catégorie'!B118="","",'3ème catégorie'!B118)</f>
        <v/>
      </c>
      <c r="N117" s="1" t="str">
        <f>IF('3ème catégorie'!C118="","",'3ème catégorie'!C118)</f>
        <v/>
      </c>
      <c r="O117" s="2" t="str">
        <f>IF('3ème catégorie'!D118="","",'3ème catégorie'!D118)</f>
        <v/>
      </c>
    </row>
    <row r="118" spans="11:15" ht="15.75" x14ac:dyDescent="0.25">
      <c r="K118" s="1" t="str">
        <f>IF(L118="","",114)</f>
        <v/>
      </c>
      <c r="L118" s="1" t="str">
        <f>IF('3ème catégorie'!A119="","",'3ème catégorie'!A119)</f>
        <v/>
      </c>
      <c r="M118" s="2" t="str">
        <f>IF('3ème catégorie'!B119="","",'3ème catégorie'!B119)</f>
        <v/>
      </c>
      <c r="N118" s="1" t="str">
        <f>IF('3ème catégorie'!C119="","",'3ème catégorie'!C119)</f>
        <v/>
      </c>
      <c r="O118" s="2" t="str">
        <f>IF('3ème catégorie'!D119="","",'3ème catégorie'!D119)</f>
        <v/>
      </c>
    </row>
    <row r="119" spans="11:15" ht="15.75" x14ac:dyDescent="0.25">
      <c r="K119" s="1" t="str">
        <f>IF(L119="","",115)</f>
        <v/>
      </c>
      <c r="L119" s="1" t="str">
        <f>IF('3ème catégorie'!A120="","",'3ème catégorie'!A120)</f>
        <v/>
      </c>
      <c r="M119" s="2" t="str">
        <f>IF('3ème catégorie'!B120="","",'3ème catégorie'!B120)</f>
        <v/>
      </c>
      <c r="N119" s="1" t="str">
        <f>IF('3ème catégorie'!C120="","",'3ème catégorie'!C120)</f>
        <v/>
      </c>
      <c r="O119" s="2" t="str">
        <f>IF('3ème catégorie'!D120="","",'3ème catégorie'!D120)</f>
        <v/>
      </c>
    </row>
    <row r="120" spans="11:15" ht="15.75" x14ac:dyDescent="0.25">
      <c r="K120" s="1" t="str">
        <f>IF(L120="","",116)</f>
        <v/>
      </c>
      <c r="L120" s="1" t="str">
        <f>IF('3ème catégorie'!A121="","",'3ème catégorie'!A121)</f>
        <v/>
      </c>
      <c r="M120" s="2" t="str">
        <f>IF('3ème catégorie'!B121="","",'3ème catégorie'!B121)</f>
        <v/>
      </c>
      <c r="N120" s="1" t="str">
        <f>IF('3ème catégorie'!C121="","",'3ème catégorie'!C121)</f>
        <v/>
      </c>
      <c r="O120" s="2" t="str">
        <f>IF('3ème catégorie'!D121="","",'3ème catégorie'!D121)</f>
        <v/>
      </c>
    </row>
    <row r="121" spans="11:15" ht="15.75" x14ac:dyDescent="0.25">
      <c r="K121" s="1" t="str">
        <f>IF(L121="","",117)</f>
        <v/>
      </c>
      <c r="L121" s="1" t="str">
        <f>IF('3ème catégorie'!A122="","",'3ème catégorie'!A122)</f>
        <v/>
      </c>
      <c r="M121" s="2" t="str">
        <f>IF('3ème catégorie'!B122="","",'3ème catégorie'!B122)</f>
        <v/>
      </c>
      <c r="N121" s="1" t="str">
        <f>IF('3ème catégorie'!C122="","",'3ème catégorie'!C122)</f>
        <v/>
      </c>
      <c r="O121" s="2" t="str">
        <f>IF('3ème catégorie'!D122="","",'3ème catégorie'!D122)</f>
        <v/>
      </c>
    </row>
    <row r="122" spans="11:15" ht="15.75" x14ac:dyDescent="0.25">
      <c r="K122" s="1" t="str">
        <f>IF(L122="","",118)</f>
        <v/>
      </c>
      <c r="L122" s="1" t="str">
        <f>IF('3ème catégorie'!A123="","",'3ème catégorie'!A123)</f>
        <v/>
      </c>
      <c r="M122" s="2" t="str">
        <f>IF('3ème catégorie'!B123="","",'3ème catégorie'!B123)</f>
        <v/>
      </c>
      <c r="N122" s="1" t="str">
        <f>IF('3ème catégorie'!C123="","",'3ème catégorie'!C123)</f>
        <v/>
      </c>
      <c r="O122" s="2" t="str">
        <f>IF('3ème catégorie'!D123="","",'3ème catégorie'!D123)</f>
        <v/>
      </c>
    </row>
    <row r="123" spans="11:15" ht="15.75" x14ac:dyDescent="0.25">
      <c r="K123" s="1" t="str">
        <f>IF(L123="","",119)</f>
        <v/>
      </c>
      <c r="L123" s="1" t="str">
        <f>IF('3ème catégorie'!A124="","",'3ème catégorie'!A124)</f>
        <v/>
      </c>
      <c r="M123" s="2" t="str">
        <f>IF('3ème catégorie'!B124="","",'3ème catégorie'!B124)</f>
        <v/>
      </c>
      <c r="N123" s="1" t="str">
        <f>IF('3ème catégorie'!C124="","",'3ème catégorie'!C124)</f>
        <v/>
      </c>
      <c r="O123" s="2" t="str">
        <f>IF('3ème catégorie'!D124="","",'3ème catégorie'!D124)</f>
        <v/>
      </c>
    </row>
    <row r="124" spans="11:15" ht="15.75" x14ac:dyDescent="0.25">
      <c r="K124" s="1" t="str">
        <f>IF(L124="","",120)</f>
        <v/>
      </c>
      <c r="L124" s="1" t="str">
        <f>IF('3ème catégorie'!A125="","",'3ème catégorie'!A125)</f>
        <v/>
      </c>
      <c r="M124" s="2" t="str">
        <f>IF('3ème catégorie'!B125="","",'3ème catégorie'!B125)</f>
        <v/>
      </c>
      <c r="N124" s="1" t="str">
        <f>IF('3ème catégorie'!C125="","",'3ème catégorie'!C125)</f>
        <v/>
      </c>
      <c r="O124" s="2" t="str">
        <f>IF('3ème catégorie'!D125="","",'3ème catégorie'!D125)</f>
        <v/>
      </c>
    </row>
    <row r="125" spans="11:15" ht="15.75" x14ac:dyDescent="0.25">
      <c r="K125" s="1" t="str">
        <f>IF(L125="","",121)</f>
        <v/>
      </c>
      <c r="L125" s="1" t="str">
        <f>IF('3ème catégorie'!A126="","",'3ème catégorie'!A126)</f>
        <v/>
      </c>
      <c r="M125" s="2" t="str">
        <f>IF('3ème catégorie'!B126="","",'3ème catégorie'!B126)</f>
        <v/>
      </c>
      <c r="N125" s="1" t="str">
        <f>IF('3ème catégorie'!C126="","",'3ème catégorie'!C126)</f>
        <v/>
      </c>
      <c r="O125" s="2" t="str">
        <f>IF('3ème catégorie'!D126="","",'3ème catégorie'!D126)</f>
        <v/>
      </c>
    </row>
    <row r="126" spans="11:15" ht="15.75" x14ac:dyDescent="0.25">
      <c r="K126" s="1" t="str">
        <f>IF(L126="","",122)</f>
        <v/>
      </c>
      <c r="L126" s="1" t="str">
        <f>IF('3ème catégorie'!A127="","",'3ème catégorie'!A127)</f>
        <v/>
      </c>
      <c r="M126" s="2" t="str">
        <f>IF('3ème catégorie'!B127="","",'3ème catégorie'!B127)</f>
        <v/>
      </c>
      <c r="N126" s="1" t="str">
        <f>IF('3ème catégorie'!C127="","",'3ème catégorie'!C127)</f>
        <v/>
      </c>
      <c r="O126" s="2" t="str">
        <f>IF('3ème catégorie'!D127="","",'3ème catégorie'!D127)</f>
        <v/>
      </c>
    </row>
  </sheetData>
  <pageMargins left="0.39374999999999999" right="0.39374999999999999" top="1.96875" bottom="0.74791666666666701" header="0.31527777777777799" footer="0.51180555555555496"/>
  <pageSetup paperSize="0" scale="0" firstPageNumber="0" orientation="portrait" usePrinterDefaults="0" horizontalDpi="0" verticalDpi="0" copies="0"/>
  <headerFooter>
    <oddHeader>&amp;C&amp;"Arial,Normal"&amp;12Challenge individuel</oddHeader>
  </headerFooter>
  <colBreaks count="5" manualBreakCount="5">
    <brk id="5" max="1048575" man="1"/>
    <brk id="10" max="1048575" man="1"/>
    <brk id="15" max="1048575" man="1"/>
    <brk id="20" max="1048575" man="1"/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K17"/>
  <sheetViews>
    <sheetView workbookViewId="0"/>
  </sheetViews>
  <sheetFormatPr baseColWidth="10" defaultRowHeight="15" x14ac:dyDescent="0.25"/>
  <cols>
    <col min="1" max="1" width="20.140625" style="15"/>
    <col min="2" max="2" width="4.85546875" style="16"/>
    <col min="3" max="3" width="30.140625" style="15"/>
    <col min="4" max="1025" width="11.85546875" style="15"/>
  </cols>
  <sheetData>
    <row r="4" spans="1:21" s="16" customFormat="1" ht="12.75" x14ac:dyDescent="0.2">
      <c r="A4" s="17" t="s">
        <v>8</v>
      </c>
      <c r="B4" s="17" t="s">
        <v>9</v>
      </c>
      <c r="C4" s="17" t="s">
        <v>10</v>
      </c>
      <c r="D4" s="17" t="s">
        <v>12</v>
      </c>
      <c r="E4" s="18">
        <v>43162</v>
      </c>
      <c r="F4" s="18">
        <v>43183</v>
      </c>
      <c r="G4" s="18">
        <v>43197</v>
      </c>
      <c r="H4" s="18">
        <v>43198</v>
      </c>
      <c r="I4" s="18">
        <v>43205</v>
      </c>
      <c r="J4" s="18">
        <v>43212</v>
      </c>
      <c r="K4" s="18">
        <v>43221</v>
      </c>
      <c r="L4" s="18">
        <v>43232</v>
      </c>
      <c r="M4" s="18">
        <v>43240</v>
      </c>
      <c r="N4" s="18">
        <v>43246</v>
      </c>
      <c r="O4" s="18">
        <v>43254</v>
      </c>
      <c r="P4" s="18">
        <v>43261</v>
      </c>
      <c r="Q4" s="18">
        <v>43266</v>
      </c>
      <c r="R4" s="18">
        <v>43268</v>
      </c>
      <c r="S4" s="18">
        <v>43310</v>
      </c>
      <c r="T4" s="18">
        <v>43352</v>
      </c>
      <c r="U4" s="18">
        <v>43359</v>
      </c>
    </row>
    <row r="5" spans="1:21" s="21" customFormat="1" ht="12.75" x14ac:dyDescent="0.2">
      <c r="A5" s="19" t="s">
        <v>13</v>
      </c>
      <c r="B5" s="20" t="s">
        <v>14</v>
      </c>
      <c r="C5" s="19" t="s">
        <v>15</v>
      </c>
      <c r="D5" s="21">
        <f t="shared" ref="D5:D17" si="0">SUM(E5:U5)</f>
        <v>0</v>
      </c>
    </row>
    <row r="6" spans="1:21" x14ac:dyDescent="0.25">
      <c r="A6" s="22" t="s">
        <v>16</v>
      </c>
      <c r="B6" s="23" t="s">
        <v>14</v>
      </c>
      <c r="C6" s="22" t="s">
        <v>17</v>
      </c>
      <c r="D6" s="15">
        <f t="shared" si="0"/>
        <v>0</v>
      </c>
    </row>
    <row r="7" spans="1:21" s="21" customFormat="1" ht="12.75" x14ac:dyDescent="0.2">
      <c r="A7" s="24" t="s">
        <v>18</v>
      </c>
      <c r="B7" s="25" t="s">
        <v>14</v>
      </c>
      <c r="C7" s="24" t="s">
        <v>19</v>
      </c>
      <c r="D7" s="21">
        <f t="shared" si="0"/>
        <v>16</v>
      </c>
      <c r="F7" s="21">
        <v>16</v>
      </c>
    </row>
    <row r="8" spans="1:21" x14ac:dyDescent="0.25">
      <c r="A8" s="22" t="s">
        <v>20</v>
      </c>
      <c r="B8" s="23" t="s">
        <v>14</v>
      </c>
      <c r="C8" s="22" t="s">
        <v>21</v>
      </c>
      <c r="D8" s="15">
        <f t="shared" si="0"/>
        <v>38</v>
      </c>
      <c r="E8" s="15">
        <v>24</v>
      </c>
      <c r="F8" s="15">
        <v>14</v>
      </c>
    </row>
    <row r="9" spans="1:21" s="21" customFormat="1" ht="12.75" x14ac:dyDescent="0.2">
      <c r="A9" s="24" t="s">
        <v>22</v>
      </c>
      <c r="B9" s="25" t="s">
        <v>14</v>
      </c>
      <c r="C9" s="24" t="s">
        <v>23</v>
      </c>
      <c r="D9" s="21">
        <f t="shared" si="0"/>
        <v>12</v>
      </c>
      <c r="F9" s="21">
        <v>12</v>
      </c>
    </row>
    <row r="10" spans="1:21" x14ac:dyDescent="0.25">
      <c r="A10" s="22" t="s">
        <v>24</v>
      </c>
      <c r="B10" s="23" t="s">
        <v>14</v>
      </c>
      <c r="C10" s="22" t="s">
        <v>17</v>
      </c>
      <c r="D10" s="15">
        <f t="shared" si="0"/>
        <v>48</v>
      </c>
      <c r="E10" s="15">
        <v>28</v>
      </c>
      <c r="F10" s="15">
        <v>20</v>
      </c>
    </row>
    <row r="11" spans="1:21" s="21" customFormat="1" ht="12.75" x14ac:dyDescent="0.2">
      <c r="A11" s="24" t="s">
        <v>25</v>
      </c>
      <c r="B11" s="25" t="s">
        <v>14</v>
      </c>
      <c r="C11" s="24" t="s">
        <v>26</v>
      </c>
      <c r="D11" s="21">
        <f t="shared" si="0"/>
        <v>10</v>
      </c>
      <c r="F11" s="21">
        <v>10</v>
      </c>
    </row>
    <row r="12" spans="1:21" x14ac:dyDescent="0.25">
      <c r="A12" s="22" t="s">
        <v>27</v>
      </c>
      <c r="B12" s="23" t="s">
        <v>14</v>
      </c>
      <c r="C12" s="22" t="s">
        <v>28</v>
      </c>
      <c r="D12" s="15">
        <f t="shared" si="0"/>
        <v>0</v>
      </c>
    </row>
    <row r="13" spans="1:21" s="21" customFormat="1" ht="12.75" x14ac:dyDescent="0.2">
      <c r="A13" s="24" t="s">
        <v>29</v>
      </c>
      <c r="B13" s="25" t="s">
        <v>14</v>
      </c>
      <c r="C13" s="24" t="s">
        <v>21</v>
      </c>
      <c r="D13" s="21">
        <f t="shared" si="0"/>
        <v>22</v>
      </c>
      <c r="F13" s="21">
        <v>22</v>
      </c>
    </row>
    <row r="14" spans="1:21" x14ac:dyDescent="0.25">
      <c r="A14" s="22" t="s">
        <v>30</v>
      </c>
      <c r="B14" s="23" t="s">
        <v>14</v>
      </c>
      <c r="C14" s="22" t="s">
        <v>31</v>
      </c>
      <c r="D14" s="15">
        <f t="shared" si="0"/>
        <v>0</v>
      </c>
    </row>
    <row r="15" spans="1:21" s="21" customFormat="1" ht="12.75" x14ac:dyDescent="0.2">
      <c r="A15" s="24" t="s">
        <v>32</v>
      </c>
      <c r="B15" s="25" t="s">
        <v>14</v>
      </c>
      <c r="C15" s="24" t="s">
        <v>21</v>
      </c>
      <c r="D15" s="21">
        <f t="shared" si="0"/>
        <v>18</v>
      </c>
      <c r="F15" s="21">
        <v>18</v>
      </c>
    </row>
    <row r="16" spans="1:21" x14ac:dyDescent="0.25">
      <c r="A16" s="22" t="s">
        <v>33</v>
      </c>
      <c r="B16" s="23" t="s">
        <v>14</v>
      </c>
      <c r="C16" s="22" t="s">
        <v>15</v>
      </c>
      <c r="D16" s="15">
        <f t="shared" si="0"/>
        <v>26</v>
      </c>
      <c r="F16" s="15">
        <v>26</v>
      </c>
    </row>
    <row r="17" spans="1:4" s="21" customFormat="1" ht="12.75" x14ac:dyDescent="0.2">
      <c r="A17" s="21" t="s">
        <v>34</v>
      </c>
      <c r="B17" s="26" t="s">
        <v>14</v>
      </c>
      <c r="C17" s="21" t="s">
        <v>35</v>
      </c>
      <c r="D17" s="21">
        <f t="shared" si="0"/>
        <v>0</v>
      </c>
    </row>
  </sheetData>
  <autoFilter ref="A4:U55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K33"/>
  <sheetViews>
    <sheetView workbookViewId="0"/>
  </sheetViews>
  <sheetFormatPr baseColWidth="10" defaultRowHeight="15" x14ac:dyDescent="0.25"/>
  <cols>
    <col min="1" max="1" width="25.5703125" style="27"/>
    <col min="2" max="2" width="5.42578125" style="16"/>
    <col min="3" max="3" width="30.140625" style="27"/>
    <col min="4" max="1025" width="11.85546875" style="15"/>
  </cols>
  <sheetData>
    <row r="4" spans="1:21" s="17" customFormat="1" ht="12.75" x14ac:dyDescent="0.2">
      <c r="A4" s="17" t="s">
        <v>8</v>
      </c>
      <c r="B4" s="17" t="s">
        <v>9</v>
      </c>
      <c r="C4" s="17" t="s">
        <v>10</v>
      </c>
      <c r="D4" s="17" t="s">
        <v>12</v>
      </c>
      <c r="E4" s="18">
        <v>43162</v>
      </c>
      <c r="F4" s="18">
        <v>43183</v>
      </c>
      <c r="G4" s="18">
        <v>43197</v>
      </c>
      <c r="H4" s="18">
        <v>43198</v>
      </c>
      <c r="I4" s="18">
        <v>43205</v>
      </c>
      <c r="J4" s="18">
        <v>43212</v>
      </c>
      <c r="K4" s="18">
        <v>43221</v>
      </c>
      <c r="L4" s="18">
        <v>43232</v>
      </c>
      <c r="M4" s="18">
        <v>43240</v>
      </c>
      <c r="N4" s="18">
        <v>43246</v>
      </c>
      <c r="O4" s="18">
        <v>43254</v>
      </c>
      <c r="P4" s="18">
        <v>43261</v>
      </c>
      <c r="Q4" s="18">
        <v>43266</v>
      </c>
      <c r="R4" s="18">
        <v>43268</v>
      </c>
      <c r="S4" s="18">
        <v>43310</v>
      </c>
      <c r="T4" s="18">
        <v>43352</v>
      </c>
      <c r="U4" s="18">
        <v>43359</v>
      </c>
    </row>
    <row r="5" spans="1:21" s="21" customFormat="1" ht="12.75" x14ac:dyDescent="0.2">
      <c r="A5" s="19" t="s">
        <v>36</v>
      </c>
      <c r="B5" s="28" t="s">
        <v>14</v>
      </c>
      <c r="C5" s="19" t="s">
        <v>28</v>
      </c>
      <c r="D5" s="21">
        <f t="shared" ref="D5:D33" si="0">SUM(E5:U5)</f>
        <v>20</v>
      </c>
      <c r="E5" s="21">
        <v>20</v>
      </c>
    </row>
    <row r="6" spans="1:21" x14ac:dyDescent="0.25">
      <c r="A6" s="22" t="s">
        <v>37</v>
      </c>
      <c r="B6" s="29" t="s">
        <v>14</v>
      </c>
      <c r="C6" s="22" t="s">
        <v>28</v>
      </c>
      <c r="D6" s="15">
        <f t="shared" si="0"/>
        <v>0</v>
      </c>
    </row>
    <row r="7" spans="1:21" s="21" customFormat="1" ht="12.75" x14ac:dyDescent="0.2">
      <c r="A7" s="24" t="s">
        <v>38</v>
      </c>
      <c r="B7" s="30" t="s">
        <v>14</v>
      </c>
      <c r="C7" s="24" t="s">
        <v>19</v>
      </c>
      <c r="D7" s="21">
        <f t="shared" si="0"/>
        <v>0</v>
      </c>
    </row>
    <row r="8" spans="1:21" x14ac:dyDescent="0.25">
      <c r="A8" s="22" t="s">
        <v>39</v>
      </c>
      <c r="B8" s="29" t="s">
        <v>14</v>
      </c>
      <c r="C8" s="22" t="s">
        <v>28</v>
      </c>
      <c r="D8" s="15">
        <f t="shared" si="0"/>
        <v>10</v>
      </c>
      <c r="E8" s="15">
        <v>10</v>
      </c>
    </row>
    <row r="9" spans="1:21" s="21" customFormat="1" ht="12.75" x14ac:dyDescent="0.2">
      <c r="A9" s="24" t="s">
        <v>40</v>
      </c>
      <c r="B9" s="30" t="s">
        <v>14</v>
      </c>
      <c r="C9" s="24" t="s">
        <v>41</v>
      </c>
      <c r="D9" s="21">
        <f t="shared" si="0"/>
        <v>0</v>
      </c>
    </row>
    <row r="10" spans="1:21" x14ac:dyDescent="0.25">
      <c r="A10" s="22" t="s">
        <v>42</v>
      </c>
      <c r="B10" s="29" t="s">
        <v>14</v>
      </c>
      <c r="C10" s="22" t="s">
        <v>28</v>
      </c>
      <c r="D10" s="15">
        <f t="shared" si="0"/>
        <v>20</v>
      </c>
      <c r="E10" s="15">
        <v>10</v>
      </c>
      <c r="F10" s="15">
        <v>10</v>
      </c>
    </row>
    <row r="11" spans="1:21" s="21" customFormat="1" ht="12.75" x14ac:dyDescent="0.2">
      <c r="A11" s="24" t="s">
        <v>43</v>
      </c>
      <c r="B11" s="30" t="s">
        <v>14</v>
      </c>
      <c r="C11" s="24" t="s">
        <v>44</v>
      </c>
      <c r="D11" s="21">
        <f t="shared" si="0"/>
        <v>0</v>
      </c>
    </row>
    <row r="12" spans="1:21" x14ac:dyDescent="0.25">
      <c r="A12" s="22" t="s">
        <v>45</v>
      </c>
      <c r="B12" s="29" t="s">
        <v>14</v>
      </c>
      <c r="C12" s="22" t="s">
        <v>28</v>
      </c>
      <c r="D12" s="15">
        <f t="shared" si="0"/>
        <v>0</v>
      </c>
    </row>
    <row r="13" spans="1:21" s="21" customFormat="1" ht="12.75" x14ac:dyDescent="0.2">
      <c r="A13" s="24" t="s">
        <v>46</v>
      </c>
      <c r="B13" s="30" t="s">
        <v>14</v>
      </c>
      <c r="C13" s="24" t="s">
        <v>28</v>
      </c>
      <c r="D13" s="21">
        <f t="shared" si="0"/>
        <v>36</v>
      </c>
      <c r="E13" s="21">
        <v>22</v>
      </c>
      <c r="F13" s="21">
        <v>14</v>
      </c>
    </row>
    <row r="14" spans="1:21" x14ac:dyDescent="0.25">
      <c r="A14" s="22" t="s">
        <v>47</v>
      </c>
      <c r="B14" s="29" t="s">
        <v>14</v>
      </c>
      <c r="C14" s="22" t="s">
        <v>28</v>
      </c>
      <c r="D14" s="15">
        <f t="shared" si="0"/>
        <v>20</v>
      </c>
      <c r="E14" s="15">
        <v>10</v>
      </c>
      <c r="F14" s="15">
        <v>10</v>
      </c>
    </row>
    <row r="15" spans="1:21" s="21" customFormat="1" ht="12.75" x14ac:dyDescent="0.2">
      <c r="A15" s="24" t="s">
        <v>48</v>
      </c>
      <c r="B15" s="30" t="s">
        <v>14</v>
      </c>
      <c r="C15" s="24" t="s">
        <v>31</v>
      </c>
      <c r="D15" s="21">
        <f t="shared" si="0"/>
        <v>18</v>
      </c>
      <c r="E15" s="21">
        <v>18</v>
      </c>
    </row>
    <row r="16" spans="1:21" x14ac:dyDescent="0.25">
      <c r="A16" s="22" t="s">
        <v>49</v>
      </c>
      <c r="B16" s="29" t="s">
        <v>14</v>
      </c>
      <c r="C16" s="22" t="s">
        <v>17</v>
      </c>
      <c r="D16" s="15">
        <f t="shared" si="0"/>
        <v>20</v>
      </c>
      <c r="E16" s="15">
        <v>10</v>
      </c>
      <c r="F16" s="15">
        <v>10</v>
      </c>
    </row>
    <row r="17" spans="1:6" s="21" customFormat="1" ht="12.75" x14ac:dyDescent="0.2">
      <c r="A17" s="24" t="s">
        <v>50</v>
      </c>
      <c r="B17" s="30" t="s">
        <v>14</v>
      </c>
      <c r="C17" s="24" t="s">
        <v>17</v>
      </c>
      <c r="D17" s="21">
        <f t="shared" si="0"/>
        <v>60</v>
      </c>
      <c r="E17" s="21">
        <v>30</v>
      </c>
      <c r="F17" s="21">
        <v>30</v>
      </c>
    </row>
    <row r="18" spans="1:6" x14ac:dyDescent="0.25">
      <c r="A18" s="22" t="s">
        <v>51</v>
      </c>
      <c r="B18" s="29" t="s">
        <v>14</v>
      </c>
      <c r="C18" s="22" t="s">
        <v>19</v>
      </c>
      <c r="D18" s="15">
        <f t="shared" si="0"/>
        <v>0</v>
      </c>
    </row>
    <row r="19" spans="1:6" s="21" customFormat="1" ht="12.75" x14ac:dyDescent="0.2">
      <c r="A19" s="24" t="s">
        <v>52</v>
      </c>
      <c r="B19" s="30" t="s">
        <v>14</v>
      </c>
      <c r="C19" s="24" t="s">
        <v>44</v>
      </c>
      <c r="D19" s="21">
        <f t="shared" si="0"/>
        <v>10</v>
      </c>
      <c r="E19" s="21">
        <v>10</v>
      </c>
    </row>
    <row r="20" spans="1:6" x14ac:dyDescent="0.25">
      <c r="A20" s="22" t="s">
        <v>53</v>
      </c>
      <c r="B20" s="29" t="s">
        <v>14</v>
      </c>
      <c r="C20" s="22" t="s">
        <v>41</v>
      </c>
      <c r="D20" s="15">
        <f t="shared" si="0"/>
        <v>26</v>
      </c>
      <c r="E20" s="15">
        <v>26</v>
      </c>
    </row>
    <row r="21" spans="1:6" s="21" customFormat="1" ht="12.75" x14ac:dyDescent="0.2">
      <c r="A21" s="24" t="s">
        <v>54</v>
      </c>
      <c r="B21" s="30" t="s">
        <v>14</v>
      </c>
      <c r="C21" s="24" t="s">
        <v>44</v>
      </c>
      <c r="D21" s="21">
        <f t="shared" si="0"/>
        <v>14</v>
      </c>
      <c r="E21" s="21">
        <v>14</v>
      </c>
    </row>
    <row r="22" spans="1:6" x14ac:dyDescent="0.25">
      <c r="A22" s="22" t="s">
        <v>55</v>
      </c>
      <c r="B22" s="29" t="s">
        <v>14</v>
      </c>
      <c r="C22" s="22" t="s">
        <v>23</v>
      </c>
      <c r="D22" s="15">
        <f t="shared" si="0"/>
        <v>34</v>
      </c>
      <c r="E22" s="15">
        <v>24</v>
      </c>
      <c r="F22" s="15">
        <v>10</v>
      </c>
    </row>
    <row r="23" spans="1:6" s="21" customFormat="1" ht="12.75" x14ac:dyDescent="0.2">
      <c r="A23" s="24" t="s">
        <v>56</v>
      </c>
      <c r="B23" s="30" t="s">
        <v>14</v>
      </c>
      <c r="C23" s="24" t="s">
        <v>23</v>
      </c>
      <c r="D23" s="21">
        <f t="shared" si="0"/>
        <v>28</v>
      </c>
      <c r="E23" s="21">
        <v>10</v>
      </c>
      <c r="F23" s="21">
        <v>18</v>
      </c>
    </row>
    <row r="24" spans="1:6" x14ac:dyDescent="0.25">
      <c r="A24" s="22" t="s">
        <v>57</v>
      </c>
      <c r="B24" s="29" t="s">
        <v>14</v>
      </c>
      <c r="C24" s="22" t="s">
        <v>21</v>
      </c>
      <c r="D24" s="15">
        <f t="shared" si="0"/>
        <v>20</v>
      </c>
      <c r="F24" s="15">
        <v>20</v>
      </c>
    </row>
    <row r="25" spans="1:6" s="21" customFormat="1" ht="12.75" x14ac:dyDescent="0.2">
      <c r="A25" s="24" t="s">
        <v>58</v>
      </c>
      <c r="B25" s="30" t="s">
        <v>14</v>
      </c>
      <c r="C25" s="24" t="s">
        <v>15</v>
      </c>
      <c r="D25" s="21">
        <f t="shared" si="0"/>
        <v>38</v>
      </c>
      <c r="E25" s="21">
        <v>16</v>
      </c>
      <c r="F25" s="21">
        <v>22</v>
      </c>
    </row>
    <row r="26" spans="1:6" x14ac:dyDescent="0.25">
      <c r="A26" s="22" t="s">
        <v>59</v>
      </c>
      <c r="B26" s="29" t="s">
        <v>14</v>
      </c>
      <c r="C26" s="22" t="s">
        <v>23</v>
      </c>
      <c r="D26" s="15">
        <f t="shared" si="0"/>
        <v>0</v>
      </c>
    </row>
    <row r="27" spans="1:6" s="21" customFormat="1" ht="12.75" x14ac:dyDescent="0.2">
      <c r="A27" s="24" t="s">
        <v>60</v>
      </c>
      <c r="B27" s="30" t="s">
        <v>14</v>
      </c>
      <c r="C27" s="24" t="s">
        <v>31</v>
      </c>
      <c r="D27" s="21">
        <f t="shared" si="0"/>
        <v>10</v>
      </c>
      <c r="E27" s="21">
        <v>10</v>
      </c>
    </row>
    <row r="28" spans="1:6" x14ac:dyDescent="0.25">
      <c r="A28" s="22" t="s">
        <v>61</v>
      </c>
      <c r="B28" s="29" t="s">
        <v>14</v>
      </c>
      <c r="C28" s="22" t="s">
        <v>21</v>
      </c>
      <c r="D28" s="15">
        <f t="shared" si="0"/>
        <v>34</v>
      </c>
      <c r="E28" s="15">
        <v>10</v>
      </c>
      <c r="F28" s="15">
        <v>24</v>
      </c>
    </row>
    <row r="29" spans="1:6" s="21" customFormat="1" ht="12.75" x14ac:dyDescent="0.2">
      <c r="A29" s="24" t="s">
        <v>62</v>
      </c>
      <c r="B29" s="30" t="s">
        <v>14</v>
      </c>
      <c r="C29" s="24" t="s">
        <v>28</v>
      </c>
      <c r="D29" s="21">
        <f t="shared" si="0"/>
        <v>10</v>
      </c>
      <c r="F29" s="21">
        <v>10</v>
      </c>
    </row>
    <row r="30" spans="1:6" x14ac:dyDescent="0.25">
      <c r="A30" s="22" t="s">
        <v>63</v>
      </c>
      <c r="B30" s="29" t="s">
        <v>14</v>
      </c>
      <c r="C30" s="22" t="s">
        <v>28</v>
      </c>
      <c r="D30" s="15">
        <f t="shared" si="0"/>
        <v>10</v>
      </c>
      <c r="F30" s="15">
        <v>10</v>
      </c>
    </row>
    <row r="31" spans="1:6" s="21" customFormat="1" ht="12.75" x14ac:dyDescent="0.2">
      <c r="A31" s="24" t="s">
        <v>64</v>
      </c>
      <c r="B31" s="30" t="s">
        <v>14</v>
      </c>
      <c r="C31" s="24" t="s">
        <v>26</v>
      </c>
      <c r="D31" s="21">
        <f t="shared" si="0"/>
        <v>0</v>
      </c>
    </row>
    <row r="32" spans="1:6" x14ac:dyDescent="0.25">
      <c r="A32" s="22" t="s">
        <v>65</v>
      </c>
      <c r="B32" s="29" t="s">
        <v>14</v>
      </c>
      <c r="C32" s="22" t="s">
        <v>26</v>
      </c>
      <c r="D32" s="15">
        <f t="shared" si="0"/>
        <v>0</v>
      </c>
    </row>
    <row r="33" spans="1:6" x14ac:dyDescent="0.25">
      <c r="A33" s="27" t="s">
        <v>66</v>
      </c>
      <c r="B33" s="16" t="s">
        <v>14</v>
      </c>
      <c r="C33" s="22" t="s">
        <v>41</v>
      </c>
      <c r="D33" s="15">
        <f t="shared" si="0"/>
        <v>10</v>
      </c>
      <c r="F33" s="15">
        <v>10</v>
      </c>
    </row>
  </sheetData>
  <autoFilter ref="A4:U32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4:U82"/>
  <sheetViews>
    <sheetView workbookViewId="0"/>
  </sheetViews>
  <sheetFormatPr baseColWidth="10" defaultRowHeight="15" x14ac:dyDescent="0.25"/>
  <cols>
    <col min="1" max="1" width="27.28515625" style="27"/>
    <col min="2" max="2" width="5.42578125" style="16"/>
    <col min="3" max="3" width="30.140625" style="27"/>
  </cols>
  <sheetData>
    <row r="4" spans="1:21" s="17" customFormat="1" ht="12.75" x14ac:dyDescent="0.2">
      <c r="A4" s="17" t="s">
        <v>8</v>
      </c>
      <c r="B4" s="17" t="s">
        <v>9</v>
      </c>
      <c r="C4" s="17" t="s">
        <v>10</v>
      </c>
      <c r="D4" s="17" t="s">
        <v>12</v>
      </c>
      <c r="E4" s="18">
        <v>43162</v>
      </c>
      <c r="F4" s="18">
        <v>43183</v>
      </c>
      <c r="G4" s="18">
        <v>43197</v>
      </c>
      <c r="H4" s="18">
        <v>43198</v>
      </c>
      <c r="I4" s="18">
        <v>43205</v>
      </c>
      <c r="J4" s="18">
        <v>43212</v>
      </c>
      <c r="K4" s="18">
        <v>43221</v>
      </c>
      <c r="L4" s="18">
        <v>43232</v>
      </c>
      <c r="M4" s="18">
        <v>43240</v>
      </c>
      <c r="N4" s="18">
        <v>43246</v>
      </c>
      <c r="O4" s="18">
        <v>43254</v>
      </c>
      <c r="P4" s="18">
        <v>43261</v>
      </c>
      <c r="Q4" s="18">
        <v>43266</v>
      </c>
      <c r="R4" s="18">
        <v>43268</v>
      </c>
      <c r="S4" s="18">
        <v>43310</v>
      </c>
      <c r="T4" s="18">
        <v>43352</v>
      </c>
      <c r="U4" s="18">
        <v>43359</v>
      </c>
    </row>
    <row r="5" spans="1:21" s="31" customFormat="1" hidden="1" x14ac:dyDescent="0.25">
      <c r="A5" s="24" t="s">
        <v>67</v>
      </c>
      <c r="B5" s="25" t="s">
        <v>14</v>
      </c>
      <c r="C5" s="24" t="s">
        <v>15</v>
      </c>
      <c r="D5" s="31">
        <f t="shared" ref="D5:D36" si="0">SUM(E5:U5)</f>
        <v>0</v>
      </c>
    </row>
    <row r="6" spans="1:21" hidden="1" x14ac:dyDescent="0.25">
      <c r="A6" s="22" t="s">
        <v>68</v>
      </c>
      <c r="B6" s="23" t="s">
        <v>14</v>
      </c>
      <c r="C6" s="22" t="s">
        <v>41</v>
      </c>
      <c r="D6">
        <f t="shared" si="0"/>
        <v>0</v>
      </c>
    </row>
    <row r="7" spans="1:21" s="31" customFormat="1" hidden="1" x14ac:dyDescent="0.25">
      <c r="A7" s="24" t="s">
        <v>69</v>
      </c>
      <c r="B7" s="25" t="s">
        <v>14</v>
      </c>
      <c r="C7" s="24" t="s">
        <v>41</v>
      </c>
      <c r="D7" s="31">
        <f t="shared" si="0"/>
        <v>0</v>
      </c>
    </row>
    <row r="8" spans="1:21" hidden="1" x14ac:dyDescent="0.25">
      <c r="A8" s="22" t="s">
        <v>70</v>
      </c>
      <c r="B8" s="23" t="s">
        <v>14</v>
      </c>
      <c r="C8" s="22" t="s">
        <v>41</v>
      </c>
      <c r="D8">
        <f t="shared" si="0"/>
        <v>0</v>
      </c>
    </row>
    <row r="9" spans="1:21" s="31" customFormat="1" hidden="1" x14ac:dyDescent="0.25">
      <c r="A9" s="24" t="s">
        <v>71</v>
      </c>
      <c r="B9" s="25" t="s">
        <v>14</v>
      </c>
      <c r="C9" s="24" t="s">
        <v>28</v>
      </c>
      <c r="D9" s="31">
        <f t="shared" si="0"/>
        <v>0</v>
      </c>
    </row>
    <row r="10" spans="1:21" hidden="1" x14ac:dyDescent="0.25">
      <c r="A10" s="22" t="s">
        <v>72</v>
      </c>
      <c r="B10" s="23" t="s">
        <v>14</v>
      </c>
      <c r="C10" s="22" t="s">
        <v>28</v>
      </c>
      <c r="D10">
        <f t="shared" si="0"/>
        <v>0</v>
      </c>
    </row>
    <row r="11" spans="1:21" s="31" customFormat="1" hidden="1" x14ac:dyDescent="0.25">
      <c r="A11" s="24" t="s">
        <v>73</v>
      </c>
      <c r="B11" s="25" t="s">
        <v>14</v>
      </c>
      <c r="C11" s="24" t="s">
        <v>19</v>
      </c>
      <c r="D11" s="31">
        <f t="shared" si="0"/>
        <v>0</v>
      </c>
    </row>
    <row r="12" spans="1:21" hidden="1" x14ac:dyDescent="0.25">
      <c r="A12" s="22" t="s">
        <v>74</v>
      </c>
      <c r="B12" s="23" t="s">
        <v>14</v>
      </c>
      <c r="C12" s="22" t="s">
        <v>44</v>
      </c>
      <c r="D12">
        <f t="shared" si="0"/>
        <v>20</v>
      </c>
      <c r="E12">
        <v>10</v>
      </c>
      <c r="F12">
        <v>10</v>
      </c>
    </row>
    <row r="13" spans="1:21" s="31" customFormat="1" hidden="1" x14ac:dyDescent="0.25">
      <c r="A13" s="24" t="s">
        <v>75</v>
      </c>
      <c r="B13" s="25" t="s">
        <v>14</v>
      </c>
      <c r="C13" s="24" t="s">
        <v>15</v>
      </c>
      <c r="D13" s="31">
        <f t="shared" si="0"/>
        <v>22</v>
      </c>
      <c r="E13" s="31">
        <v>12</v>
      </c>
      <c r="F13" s="31">
        <v>10</v>
      </c>
    </row>
    <row r="14" spans="1:21" hidden="1" x14ac:dyDescent="0.25">
      <c r="A14" s="22" t="s">
        <v>76</v>
      </c>
      <c r="B14" s="23" t="s">
        <v>14</v>
      </c>
      <c r="C14" s="22" t="s">
        <v>26</v>
      </c>
      <c r="D14">
        <f t="shared" si="0"/>
        <v>0</v>
      </c>
    </row>
    <row r="15" spans="1:21" s="31" customFormat="1" hidden="1" x14ac:dyDescent="0.25">
      <c r="A15" s="24" t="s">
        <v>77</v>
      </c>
      <c r="B15" s="25" t="s">
        <v>14</v>
      </c>
      <c r="C15" s="24" t="s">
        <v>28</v>
      </c>
      <c r="D15" s="31">
        <f t="shared" si="0"/>
        <v>0</v>
      </c>
    </row>
    <row r="16" spans="1:21" hidden="1" x14ac:dyDescent="0.25">
      <c r="A16" s="22" t="s">
        <v>78</v>
      </c>
      <c r="B16" s="23" t="s">
        <v>14</v>
      </c>
      <c r="C16" s="22" t="s">
        <v>17</v>
      </c>
      <c r="D16">
        <f t="shared" si="0"/>
        <v>26</v>
      </c>
      <c r="F16">
        <v>26</v>
      </c>
    </row>
    <row r="17" spans="1:6" s="31" customFormat="1" hidden="1" x14ac:dyDescent="0.25">
      <c r="A17" s="24" t="s">
        <v>79</v>
      </c>
      <c r="B17" s="25" t="s">
        <v>14</v>
      </c>
      <c r="C17" s="24" t="s">
        <v>15</v>
      </c>
      <c r="D17" s="31">
        <f t="shared" si="0"/>
        <v>0</v>
      </c>
    </row>
    <row r="18" spans="1:6" hidden="1" x14ac:dyDescent="0.25">
      <c r="A18" s="22" t="s">
        <v>80</v>
      </c>
      <c r="B18" s="23" t="s">
        <v>14</v>
      </c>
      <c r="C18" s="22" t="s">
        <v>81</v>
      </c>
      <c r="D18">
        <f t="shared" si="0"/>
        <v>10</v>
      </c>
      <c r="F18">
        <v>10</v>
      </c>
    </row>
    <row r="19" spans="1:6" s="31" customFormat="1" hidden="1" x14ac:dyDescent="0.25">
      <c r="A19" s="24" t="s">
        <v>82</v>
      </c>
      <c r="B19" s="25" t="s">
        <v>14</v>
      </c>
      <c r="C19" s="24" t="s">
        <v>15</v>
      </c>
      <c r="D19" s="31">
        <f t="shared" si="0"/>
        <v>0</v>
      </c>
    </row>
    <row r="20" spans="1:6" hidden="1" x14ac:dyDescent="0.25">
      <c r="A20" s="22" t="s">
        <v>83</v>
      </c>
      <c r="B20" s="23" t="s">
        <v>14</v>
      </c>
      <c r="C20" s="22" t="s">
        <v>21</v>
      </c>
      <c r="D20">
        <f t="shared" si="0"/>
        <v>0</v>
      </c>
    </row>
    <row r="21" spans="1:6" s="31" customFormat="1" hidden="1" x14ac:dyDescent="0.25">
      <c r="A21" s="24" t="s">
        <v>84</v>
      </c>
      <c r="B21" s="25" t="s">
        <v>14</v>
      </c>
      <c r="C21" s="24" t="s">
        <v>44</v>
      </c>
      <c r="D21" s="31">
        <f t="shared" si="0"/>
        <v>10</v>
      </c>
      <c r="E21" s="31">
        <v>10</v>
      </c>
    </row>
    <row r="22" spans="1:6" hidden="1" x14ac:dyDescent="0.25">
      <c r="A22" s="22" t="s">
        <v>85</v>
      </c>
      <c r="B22" s="23" t="s">
        <v>14</v>
      </c>
      <c r="C22" s="22" t="s">
        <v>19</v>
      </c>
      <c r="D22">
        <f t="shared" si="0"/>
        <v>10</v>
      </c>
      <c r="E22">
        <v>10</v>
      </c>
    </row>
    <row r="23" spans="1:6" s="31" customFormat="1" hidden="1" x14ac:dyDescent="0.25">
      <c r="A23" s="24" t="s">
        <v>86</v>
      </c>
      <c r="B23" s="25" t="s">
        <v>14</v>
      </c>
      <c r="C23" s="24" t="s">
        <v>28</v>
      </c>
      <c r="D23" s="31">
        <f t="shared" si="0"/>
        <v>0</v>
      </c>
    </row>
    <row r="24" spans="1:6" hidden="1" x14ac:dyDescent="0.25">
      <c r="A24" s="22" t="s">
        <v>87</v>
      </c>
      <c r="B24" s="23" t="s">
        <v>14</v>
      </c>
      <c r="C24" s="22" t="s">
        <v>19</v>
      </c>
      <c r="D24">
        <f t="shared" si="0"/>
        <v>38</v>
      </c>
      <c r="E24">
        <v>28</v>
      </c>
      <c r="F24">
        <v>10</v>
      </c>
    </row>
    <row r="25" spans="1:6" s="31" customFormat="1" hidden="1" x14ac:dyDescent="0.25">
      <c r="A25" s="24" t="s">
        <v>88</v>
      </c>
      <c r="B25" s="25" t="s">
        <v>14</v>
      </c>
      <c r="C25" s="24" t="s">
        <v>15</v>
      </c>
      <c r="D25" s="31">
        <f t="shared" si="0"/>
        <v>26</v>
      </c>
      <c r="E25" s="31">
        <v>26</v>
      </c>
    </row>
    <row r="26" spans="1:6" hidden="1" x14ac:dyDescent="0.25">
      <c r="A26" s="22" t="s">
        <v>89</v>
      </c>
      <c r="B26" s="23" t="s">
        <v>14</v>
      </c>
      <c r="C26" s="22" t="s">
        <v>15</v>
      </c>
      <c r="D26">
        <f t="shared" si="0"/>
        <v>34</v>
      </c>
      <c r="E26">
        <v>24</v>
      </c>
      <c r="F26">
        <v>10</v>
      </c>
    </row>
    <row r="27" spans="1:6" s="31" customFormat="1" hidden="1" x14ac:dyDescent="0.25">
      <c r="A27" s="24" t="s">
        <v>90</v>
      </c>
      <c r="B27" s="25" t="s">
        <v>14</v>
      </c>
      <c r="C27" s="24" t="s">
        <v>81</v>
      </c>
      <c r="D27" s="31">
        <f t="shared" si="0"/>
        <v>10</v>
      </c>
      <c r="F27" s="31">
        <v>10</v>
      </c>
    </row>
    <row r="28" spans="1:6" hidden="1" x14ac:dyDescent="0.25">
      <c r="A28" s="22" t="s">
        <v>91</v>
      </c>
      <c r="B28" s="23" t="s">
        <v>14</v>
      </c>
      <c r="C28" s="22" t="s">
        <v>15</v>
      </c>
      <c r="D28">
        <f t="shared" si="0"/>
        <v>0</v>
      </c>
    </row>
    <row r="29" spans="1:6" s="31" customFormat="1" hidden="1" x14ac:dyDescent="0.25">
      <c r="A29" s="24" t="s">
        <v>92</v>
      </c>
      <c r="B29" s="25" t="s">
        <v>14</v>
      </c>
      <c r="C29" s="24" t="s">
        <v>31</v>
      </c>
      <c r="D29" s="31">
        <f t="shared" si="0"/>
        <v>0</v>
      </c>
    </row>
    <row r="30" spans="1:6" hidden="1" x14ac:dyDescent="0.25">
      <c r="A30" s="22" t="s">
        <v>93</v>
      </c>
      <c r="B30" s="23" t="s">
        <v>14</v>
      </c>
      <c r="C30" s="22" t="s">
        <v>21</v>
      </c>
      <c r="D30">
        <f t="shared" si="0"/>
        <v>0</v>
      </c>
    </row>
    <row r="31" spans="1:6" s="31" customFormat="1" hidden="1" x14ac:dyDescent="0.25">
      <c r="A31" s="24" t="s">
        <v>94</v>
      </c>
      <c r="B31" s="25" t="s">
        <v>14</v>
      </c>
      <c r="C31" s="24" t="s">
        <v>28</v>
      </c>
      <c r="D31" s="31">
        <f t="shared" si="0"/>
        <v>0</v>
      </c>
    </row>
    <row r="32" spans="1:6" hidden="1" x14ac:dyDescent="0.25">
      <c r="A32" s="22" t="s">
        <v>95</v>
      </c>
      <c r="B32" s="23" t="s">
        <v>14</v>
      </c>
      <c r="C32" s="22" t="s">
        <v>15</v>
      </c>
      <c r="D32">
        <f t="shared" si="0"/>
        <v>0</v>
      </c>
    </row>
    <row r="33" spans="1:6" s="31" customFormat="1" hidden="1" x14ac:dyDescent="0.25">
      <c r="A33" s="24" t="s">
        <v>96</v>
      </c>
      <c r="B33" s="25" t="s">
        <v>14</v>
      </c>
      <c r="C33" s="24" t="s">
        <v>15</v>
      </c>
      <c r="D33" s="31">
        <f t="shared" si="0"/>
        <v>20</v>
      </c>
      <c r="E33" s="31">
        <v>10</v>
      </c>
      <c r="F33" s="31">
        <v>10</v>
      </c>
    </row>
    <row r="34" spans="1:6" hidden="1" x14ac:dyDescent="0.25">
      <c r="A34" s="22" t="s">
        <v>97</v>
      </c>
      <c r="B34" s="23" t="s">
        <v>14</v>
      </c>
      <c r="C34" s="22" t="s">
        <v>35</v>
      </c>
      <c r="D34">
        <f t="shared" si="0"/>
        <v>0</v>
      </c>
    </row>
    <row r="35" spans="1:6" s="31" customFormat="1" hidden="1" x14ac:dyDescent="0.25">
      <c r="A35" s="24" t="s">
        <v>98</v>
      </c>
      <c r="B35" s="25" t="s">
        <v>14</v>
      </c>
      <c r="C35" s="24" t="s">
        <v>35</v>
      </c>
      <c r="D35" s="31">
        <f t="shared" si="0"/>
        <v>0</v>
      </c>
    </row>
    <row r="36" spans="1:6" hidden="1" x14ac:dyDescent="0.25">
      <c r="A36" s="22" t="s">
        <v>99</v>
      </c>
      <c r="B36" s="23" t="s">
        <v>14</v>
      </c>
      <c r="C36" s="22" t="s">
        <v>44</v>
      </c>
      <c r="D36">
        <f t="shared" si="0"/>
        <v>10</v>
      </c>
      <c r="E36">
        <v>10</v>
      </c>
    </row>
    <row r="37" spans="1:6" s="31" customFormat="1" hidden="1" x14ac:dyDescent="0.25">
      <c r="A37" s="24" t="s">
        <v>100</v>
      </c>
      <c r="B37" s="25" t="s">
        <v>14</v>
      </c>
      <c r="C37" s="24" t="s">
        <v>28</v>
      </c>
      <c r="D37" s="31">
        <f t="shared" ref="D37:D68" si="1">SUM(E37:U37)</f>
        <v>10</v>
      </c>
      <c r="F37" s="31">
        <v>10</v>
      </c>
    </row>
    <row r="38" spans="1:6" hidden="1" x14ac:dyDescent="0.25">
      <c r="A38" s="22" t="s">
        <v>101</v>
      </c>
      <c r="B38" s="23" t="s">
        <v>14</v>
      </c>
      <c r="C38" s="22" t="s">
        <v>81</v>
      </c>
      <c r="D38">
        <f t="shared" si="1"/>
        <v>20</v>
      </c>
      <c r="F38">
        <v>20</v>
      </c>
    </row>
    <row r="39" spans="1:6" s="31" customFormat="1" hidden="1" x14ac:dyDescent="0.25">
      <c r="A39" s="24" t="s">
        <v>102</v>
      </c>
      <c r="B39" s="25" t="s">
        <v>14</v>
      </c>
      <c r="C39" s="24" t="s">
        <v>15</v>
      </c>
      <c r="D39" s="31">
        <f t="shared" si="1"/>
        <v>38</v>
      </c>
      <c r="E39" s="31">
        <v>10</v>
      </c>
      <c r="F39" s="31">
        <v>28</v>
      </c>
    </row>
    <row r="40" spans="1:6" hidden="1" x14ac:dyDescent="0.25">
      <c r="A40" s="22" t="s">
        <v>103</v>
      </c>
      <c r="B40" s="23" t="s">
        <v>14</v>
      </c>
      <c r="C40" s="22" t="s">
        <v>17</v>
      </c>
      <c r="D40">
        <f t="shared" si="1"/>
        <v>0</v>
      </c>
    </row>
    <row r="41" spans="1:6" s="31" customFormat="1" hidden="1" x14ac:dyDescent="0.25">
      <c r="A41" s="24" t="s">
        <v>104</v>
      </c>
      <c r="B41" s="25" t="s">
        <v>14</v>
      </c>
      <c r="C41" s="24" t="s">
        <v>41</v>
      </c>
      <c r="D41" s="31">
        <f t="shared" si="1"/>
        <v>0</v>
      </c>
    </row>
    <row r="42" spans="1:6" hidden="1" x14ac:dyDescent="0.25">
      <c r="A42" s="22" t="s">
        <v>105</v>
      </c>
      <c r="B42" s="23" t="s">
        <v>14</v>
      </c>
      <c r="C42" s="22" t="s">
        <v>44</v>
      </c>
      <c r="D42">
        <f t="shared" si="1"/>
        <v>10</v>
      </c>
      <c r="E42">
        <v>10</v>
      </c>
    </row>
    <row r="43" spans="1:6" s="31" customFormat="1" hidden="1" x14ac:dyDescent="0.25">
      <c r="A43" s="24" t="s">
        <v>106</v>
      </c>
      <c r="B43" s="25" t="s">
        <v>14</v>
      </c>
      <c r="C43" s="24" t="s">
        <v>15</v>
      </c>
      <c r="D43" s="31">
        <f t="shared" si="1"/>
        <v>20</v>
      </c>
      <c r="E43" s="31">
        <v>10</v>
      </c>
      <c r="F43" s="31">
        <v>10</v>
      </c>
    </row>
    <row r="44" spans="1:6" hidden="1" x14ac:dyDescent="0.25">
      <c r="A44" s="22" t="s">
        <v>107</v>
      </c>
      <c r="B44" s="23" t="s">
        <v>14</v>
      </c>
      <c r="C44" s="22" t="s">
        <v>41</v>
      </c>
      <c r="D44">
        <f t="shared" si="1"/>
        <v>10</v>
      </c>
      <c r="F44">
        <v>10</v>
      </c>
    </row>
    <row r="45" spans="1:6" s="31" customFormat="1" hidden="1" x14ac:dyDescent="0.25">
      <c r="A45" s="24" t="s">
        <v>108</v>
      </c>
      <c r="B45" s="25" t="s">
        <v>14</v>
      </c>
      <c r="C45" s="24" t="s">
        <v>44</v>
      </c>
      <c r="D45" s="31">
        <f t="shared" si="1"/>
        <v>10</v>
      </c>
      <c r="E45" s="31">
        <v>10</v>
      </c>
    </row>
    <row r="46" spans="1:6" hidden="1" x14ac:dyDescent="0.25">
      <c r="A46" s="22" t="s">
        <v>109</v>
      </c>
      <c r="B46" s="23" t="s">
        <v>14</v>
      </c>
      <c r="C46" s="22" t="s">
        <v>41</v>
      </c>
      <c r="D46">
        <f t="shared" si="1"/>
        <v>0</v>
      </c>
    </row>
    <row r="47" spans="1:6" s="31" customFormat="1" hidden="1" x14ac:dyDescent="0.25">
      <c r="A47" s="24" t="s">
        <v>110</v>
      </c>
      <c r="B47" s="25" t="s">
        <v>14</v>
      </c>
      <c r="C47" s="24" t="s">
        <v>28</v>
      </c>
      <c r="D47" s="31">
        <f t="shared" si="1"/>
        <v>0</v>
      </c>
    </row>
    <row r="48" spans="1:6" hidden="1" x14ac:dyDescent="0.25">
      <c r="A48" s="22" t="s">
        <v>111</v>
      </c>
      <c r="B48" s="23" t="s">
        <v>14</v>
      </c>
      <c r="C48" s="22" t="s">
        <v>23</v>
      </c>
      <c r="D48">
        <f t="shared" si="1"/>
        <v>20</v>
      </c>
      <c r="E48">
        <v>10</v>
      </c>
      <c r="F48">
        <v>10</v>
      </c>
    </row>
    <row r="49" spans="1:6" s="31" customFormat="1" hidden="1" x14ac:dyDescent="0.25">
      <c r="A49" s="24" t="s">
        <v>112</v>
      </c>
      <c r="B49" s="25" t="s">
        <v>14</v>
      </c>
      <c r="C49" s="24" t="s">
        <v>21</v>
      </c>
      <c r="D49" s="31">
        <f t="shared" si="1"/>
        <v>0</v>
      </c>
    </row>
    <row r="50" spans="1:6" hidden="1" x14ac:dyDescent="0.25">
      <c r="A50" s="22" t="s">
        <v>113</v>
      </c>
      <c r="B50" s="23" t="s">
        <v>14</v>
      </c>
      <c r="C50" s="22" t="s">
        <v>26</v>
      </c>
      <c r="D50">
        <f t="shared" si="1"/>
        <v>0</v>
      </c>
    </row>
    <row r="51" spans="1:6" s="31" customFormat="1" hidden="1" x14ac:dyDescent="0.25">
      <c r="A51" s="24" t="s">
        <v>114</v>
      </c>
      <c r="B51" s="25" t="s">
        <v>14</v>
      </c>
      <c r="C51" s="24" t="s">
        <v>41</v>
      </c>
      <c r="D51" s="31">
        <f t="shared" si="1"/>
        <v>0</v>
      </c>
    </row>
    <row r="52" spans="1:6" hidden="1" x14ac:dyDescent="0.25">
      <c r="A52" s="22" t="s">
        <v>115</v>
      </c>
      <c r="B52" s="23" t="s">
        <v>14</v>
      </c>
      <c r="C52" s="22" t="s">
        <v>21</v>
      </c>
      <c r="D52">
        <f t="shared" si="1"/>
        <v>0</v>
      </c>
    </row>
    <row r="53" spans="1:6" s="31" customFormat="1" hidden="1" x14ac:dyDescent="0.25">
      <c r="A53" s="24" t="s">
        <v>116</v>
      </c>
      <c r="B53" s="25" t="s">
        <v>14</v>
      </c>
      <c r="C53" s="24" t="s">
        <v>41</v>
      </c>
      <c r="D53" s="31">
        <f t="shared" si="1"/>
        <v>0</v>
      </c>
    </row>
    <row r="54" spans="1:6" hidden="1" x14ac:dyDescent="0.25">
      <c r="A54" s="22" t="s">
        <v>117</v>
      </c>
      <c r="B54" s="23" t="s">
        <v>14</v>
      </c>
      <c r="C54" s="22" t="s">
        <v>31</v>
      </c>
      <c r="D54">
        <f t="shared" si="1"/>
        <v>0</v>
      </c>
    </row>
    <row r="55" spans="1:6" s="31" customFormat="1" hidden="1" x14ac:dyDescent="0.25">
      <c r="A55" s="24" t="s">
        <v>118</v>
      </c>
      <c r="B55" s="25" t="s">
        <v>14</v>
      </c>
      <c r="C55" s="24" t="s">
        <v>31</v>
      </c>
      <c r="D55" s="31">
        <f t="shared" si="1"/>
        <v>30</v>
      </c>
      <c r="E55" s="31">
        <v>20</v>
      </c>
      <c r="F55" s="31">
        <v>10</v>
      </c>
    </row>
    <row r="56" spans="1:6" hidden="1" x14ac:dyDescent="0.25">
      <c r="A56" s="22" t="s">
        <v>119</v>
      </c>
      <c r="B56" s="23" t="s">
        <v>14</v>
      </c>
      <c r="C56" s="22" t="s">
        <v>21</v>
      </c>
      <c r="D56">
        <f t="shared" si="1"/>
        <v>0</v>
      </c>
    </row>
    <row r="57" spans="1:6" s="31" customFormat="1" hidden="1" x14ac:dyDescent="0.25">
      <c r="A57" s="24" t="s">
        <v>120</v>
      </c>
      <c r="B57" s="25" t="s">
        <v>14</v>
      </c>
      <c r="C57" s="24" t="s">
        <v>26</v>
      </c>
      <c r="D57" s="31">
        <f t="shared" si="1"/>
        <v>16</v>
      </c>
      <c r="F57" s="31">
        <v>16</v>
      </c>
    </row>
    <row r="58" spans="1:6" hidden="1" x14ac:dyDescent="0.25">
      <c r="A58" s="22" t="s">
        <v>121</v>
      </c>
      <c r="B58" s="23" t="s">
        <v>14</v>
      </c>
      <c r="C58" s="22" t="s">
        <v>81</v>
      </c>
      <c r="D58">
        <f t="shared" si="1"/>
        <v>0</v>
      </c>
    </row>
    <row r="59" spans="1:6" s="31" customFormat="1" hidden="1" x14ac:dyDescent="0.25">
      <c r="A59" s="24" t="s">
        <v>122</v>
      </c>
      <c r="B59" s="25" t="s">
        <v>14</v>
      </c>
      <c r="C59" s="24" t="s">
        <v>81</v>
      </c>
      <c r="D59" s="31">
        <f t="shared" si="1"/>
        <v>10</v>
      </c>
      <c r="F59" s="31">
        <v>10</v>
      </c>
    </row>
    <row r="60" spans="1:6" hidden="1" x14ac:dyDescent="0.25">
      <c r="A60" s="22" t="s">
        <v>123</v>
      </c>
      <c r="B60" s="23" t="s">
        <v>14</v>
      </c>
      <c r="C60" s="22" t="s">
        <v>41</v>
      </c>
      <c r="D60">
        <f t="shared" si="1"/>
        <v>0</v>
      </c>
    </row>
    <row r="61" spans="1:6" s="31" customFormat="1" hidden="1" x14ac:dyDescent="0.25">
      <c r="A61" s="24" t="s">
        <v>124</v>
      </c>
      <c r="B61" s="25" t="s">
        <v>14</v>
      </c>
      <c r="C61" s="24" t="s">
        <v>41</v>
      </c>
      <c r="D61" s="31">
        <f t="shared" si="1"/>
        <v>0</v>
      </c>
    </row>
    <row r="62" spans="1:6" hidden="1" x14ac:dyDescent="0.25">
      <c r="A62" s="22" t="s">
        <v>125</v>
      </c>
      <c r="B62" s="23" t="s">
        <v>14</v>
      </c>
      <c r="C62" s="22" t="s">
        <v>81</v>
      </c>
      <c r="D62">
        <f t="shared" si="1"/>
        <v>20</v>
      </c>
      <c r="E62">
        <v>10</v>
      </c>
      <c r="F62">
        <v>10</v>
      </c>
    </row>
    <row r="63" spans="1:6" s="31" customFormat="1" hidden="1" x14ac:dyDescent="0.25">
      <c r="A63" s="24" t="s">
        <v>126</v>
      </c>
      <c r="B63" s="25" t="s">
        <v>14</v>
      </c>
      <c r="C63" s="24" t="s">
        <v>28</v>
      </c>
      <c r="D63" s="31">
        <f t="shared" si="1"/>
        <v>0</v>
      </c>
    </row>
    <row r="64" spans="1:6" hidden="1" x14ac:dyDescent="0.25">
      <c r="A64" s="22" t="s">
        <v>127</v>
      </c>
      <c r="B64" s="23" t="s">
        <v>14</v>
      </c>
      <c r="C64" s="22" t="s">
        <v>81</v>
      </c>
      <c r="D64">
        <f t="shared" si="1"/>
        <v>0</v>
      </c>
    </row>
    <row r="65" spans="1:6" s="31" customFormat="1" hidden="1" x14ac:dyDescent="0.25">
      <c r="A65" s="24" t="s">
        <v>128</v>
      </c>
      <c r="B65" s="25" t="s">
        <v>14</v>
      </c>
      <c r="C65" s="24" t="s">
        <v>15</v>
      </c>
      <c r="D65" s="31">
        <f t="shared" si="1"/>
        <v>0</v>
      </c>
    </row>
    <row r="66" spans="1:6" hidden="1" x14ac:dyDescent="0.25">
      <c r="A66" s="22" t="s">
        <v>129</v>
      </c>
      <c r="B66" s="23" t="s">
        <v>14</v>
      </c>
      <c r="C66" s="22" t="s">
        <v>44</v>
      </c>
      <c r="D66">
        <f t="shared" si="1"/>
        <v>0</v>
      </c>
    </row>
    <row r="67" spans="1:6" s="31" customFormat="1" hidden="1" x14ac:dyDescent="0.25">
      <c r="A67" s="24" t="s">
        <v>130</v>
      </c>
      <c r="B67" s="25" t="s">
        <v>14</v>
      </c>
      <c r="C67" s="24" t="s">
        <v>21</v>
      </c>
      <c r="D67" s="31">
        <f t="shared" si="1"/>
        <v>0</v>
      </c>
    </row>
    <row r="68" spans="1:6" x14ac:dyDescent="0.25">
      <c r="A68" s="22" t="s">
        <v>131</v>
      </c>
      <c r="B68" s="23" t="s">
        <v>14</v>
      </c>
      <c r="C68" s="22" t="s">
        <v>26</v>
      </c>
      <c r="D68">
        <f t="shared" si="1"/>
        <v>10</v>
      </c>
      <c r="F68">
        <v>10</v>
      </c>
    </row>
    <row r="69" spans="1:6" s="31" customFormat="1" hidden="1" x14ac:dyDescent="0.25">
      <c r="A69" s="24" t="s">
        <v>132</v>
      </c>
      <c r="B69" s="25" t="s">
        <v>14</v>
      </c>
      <c r="C69" s="24" t="s">
        <v>81</v>
      </c>
      <c r="D69" s="31">
        <f t="shared" ref="D69:D100" si="2">SUM(E69:U69)</f>
        <v>0</v>
      </c>
    </row>
    <row r="70" spans="1:6" hidden="1" x14ac:dyDescent="0.25">
      <c r="A70" s="22" t="s">
        <v>133</v>
      </c>
      <c r="B70" s="23" t="s">
        <v>14</v>
      </c>
      <c r="C70" s="22" t="s">
        <v>31</v>
      </c>
      <c r="D70">
        <f t="shared" si="2"/>
        <v>0</v>
      </c>
    </row>
    <row r="71" spans="1:6" s="31" customFormat="1" hidden="1" x14ac:dyDescent="0.25">
      <c r="A71" s="24" t="s">
        <v>134</v>
      </c>
      <c r="B71" s="25" t="s">
        <v>14</v>
      </c>
      <c r="C71" s="24" t="s">
        <v>31</v>
      </c>
      <c r="D71" s="31">
        <f t="shared" si="2"/>
        <v>0</v>
      </c>
    </row>
    <row r="72" spans="1:6" hidden="1" x14ac:dyDescent="0.25">
      <c r="A72" s="22" t="s">
        <v>135</v>
      </c>
      <c r="B72" s="23" t="s">
        <v>14</v>
      </c>
      <c r="C72" s="22" t="s">
        <v>44</v>
      </c>
      <c r="D72">
        <f t="shared" si="2"/>
        <v>18</v>
      </c>
      <c r="E72">
        <v>18</v>
      </c>
    </row>
    <row r="73" spans="1:6" s="31" customFormat="1" hidden="1" x14ac:dyDescent="0.25">
      <c r="A73" s="24" t="s">
        <v>66</v>
      </c>
      <c r="B73" s="25" t="s">
        <v>14</v>
      </c>
      <c r="C73" s="24" t="s">
        <v>41</v>
      </c>
      <c r="D73" s="31">
        <f t="shared" si="2"/>
        <v>22</v>
      </c>
      <c r="E73" s="31">
        <v>22</v>
      </c>
    </row>
    <row r="74" spans="1:6" hidden="1" x14ac:dyDescent="0.25">
      <c r="A74" s="22" t="s">
        <v>136</v>
      </c>
      <c r="B74" s="23" t="s">
        <v>14</v>
      </c>
      <c r="C74" s="22" t="s">
        <v>35</v>
      </c>
      <c r="D74">
        <f t="shared" si="2"/>
        <v>0</v>
      </c>
    </row>
    <row r="75" spans="1:6" s="31" customFormat="1" hidden="1" x14ac:dyDescent="0.25">
      <c r="A75" s="24" t="s">
        <v>137</v>
      </c>
      <c r="B75" s="25" t="s">
        <v>14</v>
      </c>
      <c r="C75" s="24" t="s">
        <v>81</v>
      </c>
      <c r="D75" s="31">
        <f t="shared" si="2"/>
        <v>0</v>
      </c>
    </row>
    <row r="76" spans="1:6" hidden="1" x14ac:dyDescent="0.25">
      <c r="A76" s="22" t="s">
        <v>138</v>
      </c>
      <c r="B76" s="23" t="s">
        <v>14</v>
      </c>
      <c r="C76" s="22" t="s">
        <v>41</v>
      </c>
      <c r="D76">
        <f t="shared" si="2"/>
        <v>0</v>
      </c>
    </row>
    <row r="77" spans="1:6" s="31" customFormat="1" hidden="1" x14ac:dyDescent="0.25">
      <c r="A77" s="24" t="s">
        <v>139</v>
      </c>
      <c r="B77" s="25" t="s">
        <v>14</v>
      </c>
      <c r="C77" s="24" t="s">
        <v>31</v>
      </c>
      <c r="D77" s="31">
        <f t="shared" si="2"/>
        <v>0</v>
      </c>
    </row>
    <row r="78" spans="1:6" hidden="1" x14ac:dyDescent="0.25">
      <c r="A78" s="22" t="s">
        <v>140</v>
      </c>
      <c r="B78" s="23" t="s">
        <v>14</v>
      </c>
      <c r="C78" s="22" t="s">
        <v>28</v>
      </c>
      <c r="D78">
        <f t="shared" si="2"/>
        <v>0</v>
      </c>
    </row>
    <row r="79" spans="1:6" s="31" customFormat="1" hidden="1" x14ac:dyDescent="0.25">
      <c r="A79" s="24" t="s">
        <v>141</v>
      </c>
      <c r="B79" s="25" t="s">
        <v>14</v>
      </c>
      <c r="C79" s="24" t="s">
        <v>26</v>
      </c>
      <c r="D79" s="31">
        <f t="shared" si="2"/>
        <v>0</v>
      </c>
    </row>
    <row r="80" spans="1:6" hidden="1" x14ac:dyDescent="0.25">
      <c r="A80" s="22" t="s">
        <v>142</v>
      </c>
      <c r="B80" s="23" t="s">
        <v>14</v>
      </c>
      <c r="C80" s="22" t="s">
        <v>19</v>
      </c>
      <c r="D80">
        <f t="shared" si="2"/>
        <v>0</v>
      </c>
    </row>
    <row r="81" spans="1:6" s="31" customFormat="1" hidden="1" x14ac:dyDescent="0.25">
      <c r="A81" s="24" t="s">
        <v>143</v>
      </c>
      <c r="B81" s="25" t="s">
        <v>14</v>
      </c>
      <c r="C81" s="24" t="s">
        <v>15</v>
      </c>
      <c r="D81" s="31">
        <f t="shared" si="2"/>
        <v>0</v>
      </c>
    </row>
    <row r="82" spans="1:6" hidden="1" x14ac:dyDescent="0.25">
      <c r="A82" s="22" t="s">
        <v>144</v>
      </c>
      <c r="B82" s="23" t="s">
        <v>14</v>
      </c>
      <c r="C82" s="22" t="s">
        <v>28</v>
      </c>
      <c r="D82">
        <f t="shared" si="2"/>
        <v>22</v>
      </c>
      <c r="E82">
        <v>10</v>
      </c>
      <c r="F82">
        <v>12</v>
      </c>
    </row>
  </sheetData>
  <autoFilter ref="A4:U82">
    <filterColumn colId="0">
      <filters>
        <filter val="PEZZETTA UGO"/>
      </filters>
    </filterColumn>
  </autoFilter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K47"/>
  <sheetViews>
    <sheetView workbookViewId="0"/>
  </sheetViews>
  <sheetFormatPr baseColWidth="10" defaultRowHeight="15" x14ac:dyDescent="0.25"/>
  <cols>
    <col min="1" max="1" width="26.28515625" style="27"/>
    <col min="2" max="2" width="5.140625" style="16"/>
    <col min="3" max="3" width="30.140625" style="27"/>
    <col min="4" max="1025" width="11.85546875" style="32"/>
  </cols>
  <sheetData>
    <row r="4" spans="1:21" s="17" customFormat="1" ht="12.75" x14ac:dyDescent="0.2">
      <c r="A4" s="17" t="s">
        <v>8</v>
      </c>
      <c r="B4" s="17" t="s">
        <v>9</v>
      </c>
      <c r="C4" s="17" t="s">
        <v>10</v>
      </c>
      <c r="D4" s="17" t="s">
        <v>12</v>
      </c>
      <c r="E4" s="18">
        <v>43162</v>
      </c>
      <c r="F4" s="18">
        <v>43183</v>
      </c>
      <c r="G4" s="18">
        <v>43197</v>
      </c>
      <c r="H4" s="18">
        <v>43198</v>
      </c>
      <c r="I4" s="18">
        <v>43205</v>
      </c>
      <c r="J4" s="18">
        <v>43212</v>
      </c>
      <c r="K4" s="18">
        <v>43221</v>
      </c>
      <c r="L4" s="18">
        <v>43232</v>
      </c>
      <c r="M4" s="18">
        <v>43240</v>
      </c>
      <c r="N4" s="18">
        <v>43246</v>
      </c>
      <c r="O4" s="18">
        <v>43254</v>
      </c>
      <c r="P4" s="18">
        <v>43261</v>
      </c>
      <c r="Q4" s="18">
        <v>43266</v>
      </c>
      <c r="R4" s="18">
        <v>43268</v>
      </c>
      <c r="S4" s="18">
        <v>43310</v>
      </c>
      <c r="T4" s="18">
        <v>43352</v>
      </c>
      <c r="U4" s="18">
        <v>43359</v>
      </c>
    </row>
    <row r="5" spans="1:21" s="33" customFormat="1" ht="14.25" x14ac:dyDescent="0.2">
      <c r="A5" s="19" t="s">
        <v>145</v>
      </c>
      <c r="B5" s="20" t="s">
        <v>14</v>
      </c>
      <c r="C5" s="19" t="s">
        <v>15</v>
      </c>
      <c r="D5" s="33">
        <f t="shared" ref="D5:D47" si="0">SUM(E5:U5)</f>
        <v>34</v>
      </c>
      <c r="E5" s="33">
        <v>22</v>
      </c>
      <c r="F5" s="33">
        <v>12</v>
      </c>
    </row>
    <row r="6" spans="1:21" x14ac:dyDescent="0.25">
      <c r="A6" s="22" t="s">
        <v>146</v>
      </c>
      <c r="B6" s="23" t="s">
        <v>14</v>
      </c>
      <c r="C6" s="22" t="s">
        <v>15</v>
      </c>
      <c r="D6" s="32">
        <f t="shared" si="0"/>
        <v>0</v>
      </c>
    </row>
    <row r="7" spans="1:21" s="33" customFormat="1" ht="14.25" x14ac:dyDescent="0.2">
      <c r="A7" s="24" t="s">
        <v>147</v>
      </c>
      <c r="B7" s="25" t="s">
        <v>14</v>
      </c>
      <c r="C7" s="24" t="s">
        <v>26</v>
      </c>
      <c r="D7" s="33">
        <f t="shared" si="0"/>
        <v>10</v>
      </c>
      <c r="F7" s="33">
        <v>10</v>
      </c>
    </row>
    <row r="8" spans="1:21" x14ac:dyDescent="0.25">
      <c r="A8" s="22" t="s">
        <v>148</v>
      </c>
      <c r="B8" s="23" t="s">
        <v>14</v>
      </c>
      <c r="C8" s="22" t="s">
        <v>26</v>
      </c>
      <c r="D8" s="32">
        <f t="shared" si="0"/>
        <v>10</v>
      </c>
      <c r="F8" s="32">
        <v>10</v>
      </c>
    </row>
    <row r="9" spans="1:21" s="33" customFormat="1" ht="14.25" x14ac:dyDescent="0.2">
      <c r="A9" s="24" t="s">
        <v>149</v>
      </c>
      <c r="B9" s="25" t="s">
        <v>14</v>
      </c>
      <c r="C9" s="24" t="s">
        <v>81</v>
      </c>
      <c r="D9" s="33">
        <f t="shared" si="0"/>
        <v>36</v>
      </c>
      <c r="E9" s="33">
        <v>20</v>
      </c>
      <c r="F9" s="33">
        <v>16</v>
      </c>
    </row>
    <row r="10" spans="1:21" x14ac:dyDescent="0.25">
      <c r="A10" s="22" t="s">
        <v>150</v>
      </c>
      <c r="B10" s="23" t="s">
        <v>14</v>
      </c>
      <c r="C10" s="22" t="s">
        <v>81</v>
      </c>
      <c r="D10" s="32">
        <f t="shared" si="0"/>
        <v>0</v>
      </c>
    </row>
    <row r="11" spans="1:21" s="33" customFormat="1" ht="14.25" x14ac:dyDescent="0.2">
      <c r="A11" s="24" t="s">
        <v>151</v>
      </c>
      <c r="B11" s="25" t="s">
        <v>14</v>
      </c>
      <c r="C11" s="24" t="s">
        <v>152</v>
      </c>
      <c r="D11" s="33">
        <f t="shared" si="0"/>
        <v>0</v>
      </c>
    </row>
    <row r="12" spans="1:21" x14ac:dyDescent="0.25">
      <c r="A12" s="22" t="s">
        <v>153</v>
      </c>
      <c r="B12" s="23" t="s">
        <v>14</v>
      </c>
      <c r="C12" s="22" t="s">
        <v>15</v>
      </c>
      <c r="D12" s="32">
        <f t="shared" si="0"/>
        <v>0</v>
      </c>
    </row>
    <row r="13" spans="1:21" s="33" customFormat="1" ht="14.25" x14ac:dyDescent="0.2">
      <c r="A13" s="24" t="s">
        <v>154</v>
      </c>
      <c r="B13" s="25" t="s">
        <v>14</v>
      </c>
      <c r="C13" s="24" t="s">
        <v>31</v>
      </c>
      <c r="D13" s="33">
        <f t="shared" si="0"/>
        <v>0</v>
      </c>
    </row>
    <row r="14" spans="1:21" x14ac:dyDescent="0.25">
      <c r="A14" s="22" t="s">
        <v>155</v>
      </c>
      <c r="B14" s="23" t="s">
        <v>14</v>
      </c>
      <c r="C14" s="22" t="s">
        <v>15</v>
      </c>
      <c r="D14" s="32">
        <f t="shared" si="0"/>
        <v>14</v>
      </c>
      <c r="F14" s="32">
        <v>14</v>
      </c>
    </row>
    <row r="15" spans="1:21" s="33" customFormat="1" ht="14.25" x14ac:dyDescent="0.2">
      <c r="A15" s="24" t="s">
        <v>156</v>
      </c>
      <c r="B15" s="25" t="s">
        <v>14</v>
      </c>
      <c r="C15" s="24" t="s">
        <v>152</v>
      </c>
      <c r="D15" s="33">
        <f t="shared" si="0"/>
        <v>0</v>
      </c>
    </row>
    <row r="16" spans="1:21" x14ac:dyDescent="0.25">
      <c r="A16" s="22" t="s">
        <v>157</v>
      </c>
      <c r="B16" s="23" t="s">
        <v>14</v>
      </c>
      <c r="C16" s="22" t="s">
        <v>41</v>
      </c>
      <c r="D16" s="32">
        <f t="shared" si="0"/>
        <v>0</v>
      </c>
    </row>
    <row r="17" spans="1:6" s="33" customFormat="1" ht="14.25" x14ac:dyDescent="0.2">
      <c r="A17" s="24" t="s">
        <v>158</v>
      </c>
      <c r="B17" s="25" t="s">
        <v>14</v>
      </c>
      <c r="C17" s="24" t="s">
        <v>23</v>
      </c>
      <c r="D17" s="33">
        <f t="shared" si="0"/>
        <v>26</v>
      </c>
      <c r="E17" s="33">
        <v>16</v>
      </c>
      <c r="F17" s="33">
        <v>10</v>
      </c>
    </row>
    <row r="18" spans="1:6" x14ac:dyDescent="0.25">
      <c r="A18" s="22" t="s">
        <v>159</v>
      </c>
      <c r="B18" s="23" t="s">
        <v>14</v>
      </c>
      <c r="C18" s="22" t="s">
        <v>17</v>
      </c>
      <c r="D18" s="32">
        <f t="shared" si="0"/>
        <v>0</v>
      </c>
    </row>
    <row r="19" spans="1:6" s="33" customFormat="1" ht="14.25" x14ac:dyDescent="0.2">
      <c r="A19" s="24" t="s">
        <v>160</v>
      </c>
      <c r="B19" s="25" t="s">
        <v>14</v>
      </c>
      <c r="C19" s="24" t="s">
        <v>19</v>
      </c>
      <c r="D19" s="33">
        <f t="shared" si="0"/>
        <v>0</v>
      </c>
    </row>
    <row r="20" spans="1:6" x14ac:dyDescent="0.25">
      <c r="A20" s="22" t="s">
        <v>161</v>
      </c>
      <c r="B20" s="23" t="s">
        <v>14</v>
      </c>
      <c r="C20" s="22" t="s">
        <v>81</v>
      </c>
      <c r="D20" s="32">
        <f t="shared" si="0"/>
        <v>24</v>
      </c>
      <c r="E20" s="32">
        <v>14</v>
      </c>
      <c r="F20" s="32">
        <v>10</v>
      </c>
    </row>
    <row r="21" spans="1:6" s="33" customFormat="1" ht="14.25" x14ac:dyDescent="0.2">
      <c r="A21" s="24" t="s">
        <v>162</v>
      </c>
      <c r="B21" s="25" t="s">
        <v>14</v>
      </c>
      <c r="C21" s="24" t="s">
        <v>15</v>
      </c>
      <c r="D21" s="33">
        <f t="shared" si="0"/>
        <v>0</v>
      </c>
    </row>
    <row r="22" spans="1:6" x14ac:dyDescent="0.25">
      <c r="A22" s="22" t="s">
        <v>163</v>
      </c>
      <c r="B22" s="23" t="s">
        <v>14</v>
      </c>
      <c r="C22" s="22" t="s">
        <v>15</v>
      </c>
      <c r="D22" s="32">
        <f t="shared" si="0"/>
        <v>0</v>
      </c>
    </row>
    <row r="23" spans="1:6" s="33" customFormat="1" ht="14.25" x14ac:dyDescent="0.2">
      <c r="A23" s="24" t="s">
        <v>164</v>
      </c>
      <c r="B23" s="25" t="s">
        <v>14</v>
      </c>
      <c r="C23" s="24" t="s">
        <v>44</v>
      </c>
      <c r="D23" s="33">
        <f t="shared" si="0"/>
        <v>12</v>
      </c>
      <c r="E23" s="33">
        <v>12</v>
      </c>
    </row>
    <row r="24" spans="1:6" x14ac:dyDescent="0.25">
      <c r="A24" s="22" t="s">
        <v>165</v>
      </c>
      <c r="B24" s="23" t="s">
        <v>14</v>
      </c>
      <c r="C24" s="22" t="s">
        <v>152</v>
      </c>
      <c r="D24" s="32">
        <f t="shared" si="0"/>
        <v>20</v>
      </c>
      <c r="E24" s="32">
        <v>10</v>
      </c>
      <c r="F24" s="32">
        <v>10</v>
      </c>
    </row>
    <row r="25" spans="1:6" s="33" customFormat="1" ht="14.25" x14ac:dyDescent="0.2">
      <c r="A25" s="24" t="s">
        <v>166</v>
      </c>
      <c r="B25" s="25" t="s">
        <v>14</v>
      </c>
      <c r="C25" s="24" t="s">
        <v>17</v>
      </c>
      <c r="D25" s="33">
        <f t="shared" si="0"/>
        <v>0</v>
      </c>
    </row>
    <row r="26" spans="1:6" x14ac:dyDescent="0.25">
      <c r="A26" s="22" t="s">
        <v>167</v>
      </c>
      <c r="B26" s="23" t="s">
        <v>14</v>
      </c>
      <c r="C26" s="22" t="s">
        <v>19</v>
      </c>
      <c r="D26" s="32">
        <f t="shared" si="0"/>
        <v>0</v>
      </c>
    </row>
    <row r="27" spans="1:6" s="33" customFormat="1" ht="14.25" x14ac:dyDescent="0.2">
      <c r="A27" s="24" t="s">
        <v>168</v>
      </c>
      <c r="B27" s="25" t="s">
        <v>14</v>
      </c>
      <c r="C27" s="24" t="s">
        <v>23</v>
      </c>
      <c r="D27" s="33">
        <f t="shared" si="0"/>
        <v>0</v>
      </c>
    </row>
    <row r="28" spans="1:6" x14ac:dyDescent="0.25">
      <c r="A28" s="22" t="s">
        <v>169</v>
      </c>
      <c r="B28" s="23" t="s">
        <v>14</v>
      </c>
      <c r="C28" s="22" t="s">
        <v>44</v>
      </c>
      <c r="D28" s="32">
        <f t="shared" si="0"/>
        <v>0</v>
      </c>
    </row>
    <row r="29" spans="1:6" s="33" customFormat="1" ht="14.25" x14ac:dyDescent="0.2">
      <c r="A29" s="24" t="s">
        <v>170</v>
      </c>
      <c r="B29" s="25" t="s">
        <v>14</v>
      </c>
      <c r="C29" s="24" t="s">
        <v>152</v>
      </c>
      <c r="D29" s="33">
        <f t="shared" si="0"/>
        <v>26</v>
      </c>
      <c r="E29" s="33">
        <v>26</v>
      </c>
    </row>
    <row r="30" spans="1:6" x14ac:dyDescent="0.25">
      <c r="A30" s="22" t="s">
        <v>171</v>
      </c>
      <c r="B30" s="23" t="s">
        <v>14</v>
      </c>
      <c r="C30" s="22" t="s">
        <v>81</v>
      </c>
      <c r="D30" s="32">
        <f t="shared" si="0"/>
        <v>24</v>
      </c>
      <c r="F30" s="32">
        <v>24</v>
      </c>
    </row>
    <row r="31" spans="1:6" s="33" customFormat="1" ht="14.25" x14ac:dyDescent="0.2">
      <c r="A31" s="24" t="s">
        <v>172</v>
      </c>
      <c r="B31" s="25" t="s">
        <v>14</v>
      </c>
      <c r="C31" s="24" t="s">
        <v>26</v>
      </c>
      <c r="D31" s="33">
        <f t="shared" si="0"/>
        <v>10</v>
      </c>
      <c r="F31" s="33">
        <v>10</v>
      </c>
    </row>
    <row r="32" spans="1:6" x14ac:dyDescent="0.25">
      <c r="A32" s="22" t="s">
        <v>173</v>
      </c>
      <c r="B32" s="23" t="s">
        <v>174</v>
      </c>
      <c r="C32" s="22" t="s">
        <v>15</v>
      </c>
      <c r="D32" s="32">
        <f t="shared" si="0"/>
        <v>0</v>
      </c>
    </row>
    <row r="33" spans="1:6" s="33" customFormat="1" ht="14.25" x14ac:dyDescent="0.2">
      <c r="A33" s="19" t="s">
        <v>175</v>
      </c>
      <c r="B33" s="20" t="s">
        <v>14</v>
      </c>
      <c r="C33" s="19" t="s">
        <v>28</v>
      </c>
      <c r="D33" s="33">
        <f t="shared" si="0"/>
        <v>0</v>
      </c>
    </row>
    <row r="34" spans="1:6" x14ac:dyDescent="0.25">
      <c r="A34" s="22" t="s">
        <v>176</v>
      </c>
      <c r="B34" s="23" t="s">
        <v>14</v>
      </c>
      <c r="C34" s="22" t="s">
        <v>26</v>
      </c>
      <c r="D34" s="32">
        <f t="shared" si="0"/>
        <v>10</v>
      </c>
      <c r="F34" s="32">
        <v>10</v>
      </c>
    </row>
    <row r="35" spans="1:6" s="33" customFormat="1" ht="14.25" x14ac:dyDescent="0.2">
      <c r="A35" s="24" t="s">
        <v>177</v>
      </c>
      <c r="B35" s="25" t="s">
        <v>14</v>
      </c>
      <c r="C35" s="24" t="s">
        <v>15</v>
      </c>
      <c r="D35" s="33">
        <f t="shared" si="0"/>
        <v>0</v>
      </c>
    </row>
    <row r="36" spans="1:6" x14ac:dyDescent="0.25">
      <c r="A36" s="22" t="s">
        <v>178</v>
      </c>
      <c r="B36" s="23" t="s">
        <v>14</v>
      </c>
      <c r="C36" s="22" t="s">
        <v>152</v>
      </c>
      <c r="D36" s="32">
        <f t="shared" si="0"/>
        <v>10</v>
      </c>
      <c r="F36" s="32">
        <v>10</v>
      </c>
    </row>
    <row r="37" spans="1:6" s="33" customFormat="1" ht="14.25" x14ac:dyDescent="0.2">
      <c r="A37" s="24" t="s">
        <v>179</v>
      </c>
      <c r="B37" s="25" t="s">
        <v>14</v>
      </c>
      <c r="C37" s="24" t="s">
        <v>19</v>
      </c>
      <c r="D37" s="33">
        <f t="shared" si="0"/>
        <v>0</v>
      </c>
    </row>
    <row r="38" spans="1:6" x14ac:dyDescent="0.25">
      <c r="A38" s="22" t="s">
        <v>180</v>
      </c>
      <c r="B38" s="23" t="s">
        <v>14</v>
      </c>
      <c r="C38" s="22" t="s">
        <v>26</v>
      </c>
      <c r="D38" s="32">
        <f t="shared" si="0"/>
        <v>0</v>
      </c>
    </row>
    <row r="39" spans="1:6" s="33" customFormat="1" ht="14.25" x14ac:dyDescent="0.2">
      <c r="A39" s="24" t="s">
        <v>181</v>
      </c>
      <c r="B39" s="25" t="s">
        <v>14</v>
      </c>
      <c r="C39" s="24" t="s">
        <v>15</v>
      </c>
      <c r="D39" s="33">
        <f t="shared" si="0"/>
        <v>0</v>
      </c>
    </row>
    <row r="40" spans="1:6" x14ac:dyDescent="0.25">
      <c r="A40" s="22" t="s">
        <v>182</v>
      </c>
      <c r="B40" s="23" t="s">
        <v>14</v>
      </c>
      <c r="C40" s="22" t="s">
        <v>23</v>
      </c>
      <c r="D40" s="32">
        <f t="shared" si="0"/>
        <v>0</v>
      </c>
    </row>
    <row r="41" spans="1:6" s="33" customFormat="1" ht="14.25" x14ac:dyDescent="0.2">
      <c r="A41" s="24" t="s">
        <v>183</v>
      </c>
      <c r="B41" s="25" t="s">
        <v>14</v>
      </c>
      <c r="C41" s="24" t="s">
        <v>23</v>
      </c>
      <c r="D41" s="33">
        <f t="shared" si="0"/>
        <v>0</v>
      </c>
    </row>
    <row r="42" spans="1:6" x14ac:dyDescent="0.25">
      <c r="A42" s="22" t="s">
        <v>184</v>
      </c>
      <c r="B42" s="23" t="s">
        <v>14</v>
      </c>
      <c r="C42" s="22" t="s">
        <v>44</v>
      </c>
      <c r="D42" s="32">
        <f t="shared" si="0"/>
        <v>0</v>
      </c>
    </row>
    <row r="43" spans="1:6" s="33" customFormat="1" ht="14.25" x14ac:dyDescent="0.2">
      <c r="A43" s="24" t="s">
        <v>185</v>
      </c>
      <c r="B43" s="25" t="s">
        <v>14</v>
      </c>
      <c r="C43" s="24" t="s">
        <v>152</v>
      </c>
      <c r="D43" s="33">
        <f t="shared" si="0"/>
        <v>40</v>
      </c>
      <c r="E43" s="33">
        <v>18</v>
      </c>
      <c r="F43" s="33">
        <v>22</v>
      </c>
    </row>
    <row r="44" spans="1:6" x14ac:dyDescent="0.25">
      <c r="A44" s="22" t="s">
        <v>186</v>
      </c>
      <c r="B44" s="23" t="s">
        <v>14</v>
      </c>
      <c r="C44" s="22" t="s">
        <v>19</v>
      </c>
      <c r="D44" s="32">
        <f t="shared" si="0"/>
        <v>0</v>
      </c>
    </row>
    <row r="45" spans="1:6" s="33" customFormat="1" ht="14.25" x14ac:dyDescent="0.2">
      <c r="A45" s="24" t="s">
        <v>187</v>
      </c>
      <c r="B45" s="25" t="s">
        <v>14</v>
      </c>
      <c r="C45" s="24" t="s">
        <v>15</v>
      </c>
      <c r="D45" s="33">
        <f t="shared" si="0"/>
        <v>60</v>
      </c>
      <c r="E45" s="33">
        <v>30</v>
      </c>
      <c r="F45" s="33">
        <v>30</v>
      </c>
    </row>
    <row r="46" spans="1:6" x14ac:dyDescent="0.25">
      <c r="A46" s="22" t="s">
        <v>188</v>
      </c>
      <c r="B46" s="23" t="s">
        <v>14</v>
      </c>
      <c r="C46" s="22" t="s">
        <v>26</v>
      </c>
      <c r="D46" s="32">
        <f t="shared" si="0"/>
        <v>18</v>
      </c>
      <c r="F46" s="32">
        <v>18</v>
      </c>
    </row>
    <row r="47" spans="1:6" s="33" customFormat="1" ht="14.25" x14ac:dyDescent="0.2">
      <c r="A47" s="24" t="s">
        <v>189</v>
      </c>
      <c r="B47" s="25" t="s">
        <v>14</v>
      </c>
      <c r="C47" s="24" t="s">
        <v>15</v>
      </c>
      <c r="D47" s="33">
        <f t="shared" si="0"/>
        <v>0</v>
      </c>
    </row>
  </sheetData>
  <autoFilter ref="A4:U47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K5"/>
  <sheetViews>
    <sheetView workbookViewId="0"/>
  </sheetViews>
  <sheetFormatPr baseColWidth="10" defaultRowHeight="15" x14ac:dyDescent="0.25"/>
  <cols>
    <col min="1" max="1" width="21.5703125" style="27"/>
    <col min="2" max="2" width="5.140625" style="27"/>
    <col min="3" max="3" width="29.5703125" style="27"/>
    <col min="4" max="4" width="5.28515625" style="15"/>
    <col min="5" max="1025" width="11.85546875" style="15"/>
  </cols>
  <sheetData>
    <row r="4" spans="1:21" s="17" customFormat="1" ht="12.75" x14ac:dyDescent="0.2">
      <c r="A4" s="17" t="s">
        <v>8</v>
      </c>
      <c r="B4" s="17" t="s">
        <v>9</v>
      </c>
      <c r="C4" s="17" t="s">
        <v>10</v>
      </c>
      <c r="D4" s="17" t="s">
        <v>12</v>
      </c>
      <c r="E4" s="18">
        <v>43162</v>
      </c>
      <c r="F4" s="18">
        <v>43183</v>
      </c>
      <c r="G4" s="18">
        <v>43197</v>
      </c>
      <c r="H4" s="18">
        <v>43198</v>
      </c>
      <c r="I4" s="18">
        <v>43205</v>
      </c>
      <c r="J4" s="18">
        <v>43212</v>
      </c>
      <c r="K4" s="18">
        <v>43221</v>
      </c>
      <c r="L4" s="18">
        <v>43232</v>
      </c>
      <c r="M4" s="18">
        <v>43240</v>
      </c>
      <c r="N4" s="18">
        <v>43246</v>
      </c>
      <c r="O4" s="18">
        <v>43254</v>
      </c>
      <c r="P4" s="18">
        <v>43261</v>
      </c>
      <c r="Q4" s="18">
        <v>43266</v>
      </c>
      <c r="R4" s="18">
        <v>43268</v>
      </c>
      <c r="S4" s="18">
        <v>43310</v>
      </c>
      <c r="T4" s="18">
        <v>43352</v>
      </c>
      <c r="U4" s="18">
        <v>43359</v>
      </c>
    </row>
    <row r="5" spans="1:21" x14ac:dyDescent="0.25">
      <c r="A5" s="34" t="s">
        <v>190</v>
      </c>
      <c r="B5" s="35" t="s">
        <v>174</v>
      </c>
      <c r="C5" s="34" t="s">
        <v>28</v>
      </c>
      <c r="D5" s="15">
        <f>SUM(E5:U5)</f>
        <v>30</v>
      </c>
      <c r="E5" s="15">
        <v>30</v>
      </c>
    </row>
  </sheetData>
  <autoFilter ref="A4:U5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K10"/>
  <sheetViews>
    <sheetView workbookViewId="0"/>
  </sheetViews>
  <sheetFormatPr baseColWidth="10" defaultRowHeight="15" x14ac:dyDescent="0.25"/>
  <cols>
    <col min="1" max="1" width="20.42578125" style="27"/>
    <col min="2" max="2" width="5.42578125" style="16"/>
    <col min="3" max="3" width="29.5703125" style="27"/>
    <col min="4" max="4" width="5.7109375" style="15"/>
    <col min="5" max="1025" width="11.85546875" style="15"/>
  </cols>
  <sheetData>
    <row r="4" spans="1:21" s="17" customFormat="1" ht="12.75" x14ac:dyDescent="0.2">
      <c r="A4" s="17" t="s">
        <v>8</v>
      </c>
      <c r="B4" s="17" t="s">
        <v>9</v>
      </c>
      <c r="C4" s="17" t="s">
        <v>10</v>
      </c>
      <c r="D4" s="17" t="s">
        <v>12</v>
      </c>
      <c r="E4" s="18">
        <v>43162</v>
      </c>
      <c r="F4" s="18">
        <v>43183</v>
      </c>
      <c r="G4" s="18">
        <v>43197</v>
      </c>
      <c r="H4" s="18">
        <v>43198</v>
      </c>
      <c r="I4" s="18">
        <v>43205</v>
      </c>
      <c r="J4" s="18">
        <v>43212</v>
      </c>
      <c r="K4" s="18">
        <v>43221</v>
      </c>
      <c r="L4" s="18">
        <v>43232</v>
      </c>
      <c r="M4" s="18">
        <v>43240</v>
      </c>
      <c r="N4" s="18">
        <v>43246</v>
      </c>
      <c r="O4" s="18">
        <v>43254</v>
      </c>
      <c r="P4" s="18">
        <v>43261</v>
      </c>
      <c r="Q4" s="18">
        <v>43266</v>
      </c>
      <c r="R4" s="18">
        <v>43268</v>
      </c>
      <c r="S4" s="18">
        <v>43310</v>
      </c>
      <c r="T4" s="18">
        <v>43352</v>
      </c>
      <c r="U4" s="18">
        <v>43359</v>
      </c>
    </row>
    <row r="5" spans="1:21" s="21" customFormat="1" ht="12.75" x14ac:dyDescent="0.2">
      <c r="A5" s="19" t="s">
        <v>191</v>
      </c>
      <c r="B5" s="20" t="s">
        <v>14</v>
      </c>
      <c r="C5" s="19" t="s">
        <v>28</v>
      </c>
      <c r="D5" s="21">
        <f t="shared" ref="D5:D10" si="0">SUM(E5:U5)</f>
        <v>28</v>
      </c>
      <c r="F5" s="21">
        <v>28</v>
      </c>
    </row>
    <row r="6" spans="1:21" x14ac:dyDescent="0.25">
      <c r="A6" s="22" t="s">
        <v>192</v>
      </c>
      <c r="B6" s="23" t="s">
        <v>14</v>
      </c>
      <c r="C6" s="22" t="s">
        <v>17</v>
      </c>
      <c r="D6" s="15">
        <f t="shared" si="0"/>
        <v>30</v>
      </c>
      <c r="F6" s="15">
        <v>30</v>
      </c>
    </row>
    <row r="7" spans="1:21" s="21" customFormat="1" ht="12.75" x14ac:dyDescent="0.2">
      <c r="A7" s="24" t="s">
        <v>193</v>
      </c>
      <c r="B7" s="25" t="s">
        <v>14</v>
      </c>
      <c r="C7" s="24" t="s">
        <v>41</v>
      </c>
      <c r="D7" s="21">
        <f t="shared" si="0"/>
        <v>0</v>
      </c>
    </row>
    <row r="8" spans="1:21" x14ac:dyDescent="0.25">
      <c r="A8" s="22" t="s">
        <v>194</v>
      </c>
      <c r="B8" s="23" t="s">
        <v>14</v>
      </c>
      <c r="C8" s="22" t="s">
        <v>44</v>
      </c>
      <c r="D8" s="15">
        <f t="shared" si="0"/>
        <v>0</v>
      </c>
    </row>
    <row r="9" spans="1:21" s="21" customFormat="1" ht="12.75" x14ac:dyDescent="0.2">
      <c r="A9" s="24" t="s">
        <v>195</v>
      </c>
      <c r="B9" s="25" t="s">
        <v>174</v>
      </c>
      <c r="C9" s="24" t="s">
        <v>23</v>
      </c>
      <c r="D9" s="21">
        <f t="shared" si="0"/>
        <v>0</v>
      </c>
    </row>
    <row r="10" spans="1:21" x14ac:dyDescent="0.25">
      <c r="A10" s="22" t="s">
        <v>196</v>
      </c>
      <c r="B10" s="23" t="s">
        <v>14</v>
      </c>
      <c r="C10" s="22" t="s">
        <v>19</v>
      </c>
      <c r="D10" s="15">
        <f t="shared" si="0"/>
        <v>0</v>
      </c>
    </row>
  </sheetData>
  <autoFilter ref="A4:U10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19</vt:i4>
      </vt:variant>
    </vt:vector>
  </HeadingPairs>
  <TitlesOfParts>
    <vt:vector size="26" baseType="lpstr">
      <vt:lpstr>Classement</vt:lpstr>
      <vt:lpstr>1ère catégorie</vt:lpstr>
      <vt:lpstr>2ème catégorie</vt:lpstr>
      <vt:lpstr>3ème catégorie</vt:lpstr>
      <vt:lpstr>catégorie GS</vt:lpstr>
      <vt:lpstr>Féminine</vt:lpstr>
      <vt:lpstr>Jeune</vt:lpstr>
      <vt:lpstr>_FilterDatabase</vt:lpstr>
      <vt:lpstr>_FilterDatabase_1</vt:lpstr>
      <vt:lpstr>_FilterDatabase_1_1</vt:lpstr>
      <vt:lpstr>_FilterDatabase_1_1_1</vt:lpstr>
      <vt:lpstr>_FilterDatabase_2</vt:lpstr>
      <vt:lpstr>_FilterDatabase_2_1</vt:lpstr>
      <vt:lpstr>_FilterDatabase_2_1_1</vt:lpstr>
      <vt:lpstr>_FilterDatabase_3</vt:lpstr>
      <vt:lpstr>_FilterDatabase_3_1</vt:lpstr>
      <vt:lpstr>_FilterDatabase_3_1_1</vt:lpstr>
      <vt:lpstr>_FilterDatabase_4</vt:lpstr>
      <vt:lpstr>_FilterDatabase_4_1</vt:lpstr>
      <vt:lpstr>_FilterDatabase_4_1_1</vt:lpstr>
      <vt:lpstr>_FilterDatabase_5</vt:lpstr>
      <vt:lpstr>_FilterDatabase_5_1</vt:lpstr>
      <vt:lpstr>_FilterDatabase_5_1_1</vt:lpstr>
      <vt:lpstr>_FilterDatabase_6</vt:lpstr>
      <vt:lpstr>_FilterDatabase_6_1</vt:lpstr>
      <vt:lpstr>_FilterDatabase_6_1_1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jean-noel</dc:creator>
  <cp:lastModifiedBy>Cordial</cp:lastModifiedBy>
  <cp:revision>0</cp:revision>
  <dcterms:created xsi:type="dcterms:W3CDTF">2018-04-12T09:48:13Z</dcterms:created>
  <dcterms:modified xsi:type="dcterms:W3CDTF">2018-04-12T09:48:13Z</dcterms:modified>
</cp:coreProperties>
</file>